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5440" windowHeight="12435"/>
  </bookViews>
  <sheets>
    <sheet name="приложение_1 " sheetId="7" r:id="rId1"/>
    <sheet name="Приложение_2" sheetId="2" r:id="rId2"/>
    <sheet name="Приложение 3" sheetId="10" r:id="rId3"/>
    <sheet name="Приложение 4" sheetId="11" r:id="rId4"/>
    <sheet name="Приложение 5" sheetId="12" r:id="rId5"/>
    <sheet name="Приложение 6" sheetId="13" r:id="rId6"/>
    <sheet name="Приложение 7" sheetId="14" r:id="rId7"/>
    <sheet name="Приложение 8" sheetId="17" r:id="rId8"/>
    <sheet name="Приложение 9" sheetId="15" r:id="rId9"/>
    <sheet name="Приложение 10" sheetId="16" r:id="rId10"/>
    <sheet name="Приложение 11" sheetId="19" r:id="rId11"/>
    <sheet name="Приложение 12" sheetId="18" r:id="rId12"/>
  </sheets>
  <definedNames>
    <definedName name="_xlnm._FilterDatabase" localSheetId="4" hidden="1">'Приложение 5'!$A$14:$P$264</definedName>
    <definedName name="_xlnm._FilterDatabase" localSheetId="5" hidden="1">'Приложение 6'!$A$15:$I$265</definedName>
    <definedName name="_xlnm.Print_Area" localSheetId="0">'приложение_1 '!$A$1:$C$91</definedName>
    <definedName name="_xlnm.Print_Area" localSheetId="1">Приложение_2!$A$1:$E$101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2" l="1"/>
  <c r="G222" i="12"/>
  <c r="C30" i="17" l="1"/>
  <c r="C13" i="17"/>
  <c r="G231" i="12"/>
  <c r="H231" i="12"/>
  <c r="F231" i="12"/>
  <c r="E91" i="10"/>
  <c r="F91" i="10"/>
  <c r="E92" i="10"/>
  <c r="F92" i="10"/>
  <c r="E93" i="10"/>
  <c r="F93" i="10"/>
  <c r="D92" i="10"/>
  <c r="D93" i="10"/>
  <c r="D91" i="10"/>
  <c r="E89" i="10"/>
  <c r="F89" i="10"/>
  <c r="D89" i="10"/>
  <c r="E88" i="10"/>
  <c r="F88" i="10"/>
  <c r="D88" i="10"/>
  <c r="E87" i="10"/>
  <c r="F87" i="10"/>
  <c r="D87" i="10"/>
  <c r="E84" i="10"/>
  <c r="F84" i="10"/>
  <c r="D84" i="10"/>
  <c r="E81" i="10"/>
  <c r="E80" i="10" s="1"/>
  <c r="E79" i="10" s="1"/>
  <c r="F81" i="10"/>
  <c r="F80" i="10" s="1"/>
  <c r="F79" i="10" s="1"/>
  <c r="D81" i="10"/>
  <c r="D80" i="10" s="1"/>
  <c r="D79" i="10" s="1"/>
  <c r="E77" i="10"/>
  <c r="F77" i="10"/>
  <c r="E78" i="10"/>
  <c r="F78" i="10"/>
  <c r="D78" i="10"/>
  <c r="D77" i="10"/>
  <c r="G86" i="12"/>
  <c r="H86" i="12"/>
  <c r="F86" i="12"/>
  <c r="E75" i="10"/>
  <c r="E74" i="10" s="1"/>
  <c r="F75" i="10"/>
  <c r="F74" i="10" s="1"/>
  <c r="D75" i="10"/>
  <c r="D74" i="10" s="1"/>
  <c r="E72" i="10"/>
  <c r="E71" i="10" s="1"/>
  <c r="F72" i="10"/>
  <c r="F71" i="10" s="1"/>
  <c r="D72" i="10"/>
  <c r="D71" i="10" s="1"/>
  <c r="E70" i="10"/>
  <c r="F70" i="10"/>
  <c r="D70" i="10"/>
  <c r="E69" i="10"/>
  <c r="F69" i="10"/>
  <c r="D69" i="10"/>
  <c r="E68" i="10"/>
  <c r="F68" i="10"/>
  <c r="D68" i="10"/>
  <c r="E65" i="10"/>
  <c r="F65" i="10"/>
  <c r="D65" i="10"/>
  <c r="E64" i="10"/>
  <c r="F64" i="10"/>
  <c r="D64" i="10"/>
  <c r="E61" i="10"/>
  <c r="F61" i="10"/>
  <c r="D61" i="10"/>
  <c r="E60" i="10"/>
  <c r="F60" i="10"/>
  <c r="D60" i="10"/>
  <c r="E59" i="10"/>
  <c r="F59" i="10"/>
  <c r="D59" i="10"/>
  <c r="E58" i="10"/>
  <c r="F58" i="10"/>
  <c r="D58" i="10"/>
  <c r="E54" i="10"/>
  <c r="F54" i="10"/>
  <c r="E55" i="10"/>
  <c r="F55" i="10"/>
  <c r="E56" i="10"/>
  <c r="F56" i="10"/>
  <c r="D55" i="10"/>
  <c r="D56" i="10"/>
  <c r="D54" i="10"/>
  <c r="E49" i="10"/>
  <c r="F49" i="10"/>
  <c r="E50" i="10"/>
  <c r="F50" i="10"/>
  <c r="E51" i="10"/>
  <c r="F51" i="10"/>
  <c r="D50" i="10"/>
  <c r="D51" i="10"/>
  <c r="D49" i="10"/>
  <c r="E46" i="10"/>
  <c r="F46" i="10"/>
  <c r="E47" i="10"/>
  <c r="F47" i="10"/>
  <c r="D47" i="10"/>
  <c r="D46" i="10"/>
  <c r="E43" i="10"/>
  <c r="E42" i="10" s="1"/>
  <c r="F43" i="10"/>
  <c r="F42" i="10" s="1"/>
  <c r="D43" i="10"/>
  <c r="D42" i="10" s="1"/>
  <c r="E41" i="10"/>
  <c r="F41" i="10"/>
  <c r="D41" i="10"/>
  <c r="E40" i="10"/>
  <c r="F40" i="10"/>
  <c r="D40" i="10"/>
  <c r="E34" i="10"/>
  <c r="F34" i="10"/>
  <c r="E35" i="10"/>
  <c r="F35" i="10"/>
  <c r="E36" i="10"/>
  <c r="F36" i="10"/>
  <c r="D35" i="10"/>
  <c r="D36" i="10"/>
  <c r="D34" i="10"/>
  <c r="E30" i="10"/>
  <c r="F30" i="10"/>
  <c r="E31" i="10"/>
  <c r="F31" i="10"/>
  <c r="D31" i="10"/>
  <c r="D30" i="10"/>
  <c r="E25" i="10"/>
  <c r="F25" i="10"/>
  <c r="E26" i="10"/>
  <c r="F26" i="10"/>
  <c r="E27" i="10"/>
  <c r="F27" i="10"/>
  <c r="E28" i="10"/>
  <c r="F28" i="10"/>
  <c r="D28" i="10"/>
  <c r="D27" i="10"/>
  <c r="D26" i="10"/>
  <c r="D25" i="10"/>
  <c r="E21" i="10"/>
  <c r="F21" i="10"/>
  <c r="E22" i="10"/>
  <c r="F22" i="10"/>
  <c r="D22" i="10"/>
  <c r="D21" i="10"/>
  <c r="E20" i="10"/>
  <c r="F20" i="10"/>
  <c r="D20" i="10"/>
  <c r="E18" i="10"/>
  <c r="F18" i="10"/>
  <c r="D18" i="10"/>
  <c r="D17" i="10" s="1"/>
  <c r="E86" i="10" l="1"/>
  <c r="F86" i="10"/>
  <c r="D90" i="10"/>
  <c r="D86" i="10"/>
  <c r="D76" i="10"/>
  <c r="D73" i="10" s="1"/>
  <c r="E45" i="10"/>
  <c r="F67" i="10"/>
  <c r="F66" i="10" s="1"/>
  <c r="D67" i="10"/>
  <c r="D66" i="10" s="1"/>
  <c r="D45" i="10"/>
  <c r="E67" i="10"/>
  <c r="E66" i="10" s="1"/>
  <c r="D63" i="10"/>
  <c r="D62" i="10" s="1"/>
  <c r="F63" i="10"/>
  <c r="F62" i="10" s="1"/>
  <c r="E63" i="10"/>
  <c r="E62" i="10" s="1"/>
  <c r="D57" i="10"/>
  <c r="F57" i="10"/>
  <c r="F53" i="10"/>
  <c r="E57" i="10"/>
  <c r="D53" i="10"/>
  <c r="D52" i="10" s="1"/>
  <c r="E53" i="10"/>
  <c r="F45" i="10"/>
  <c r="D48" i="10"/>
  <c r="D44" i="10" s="1"/>
  <c r="F48" i="10"/>
  <c r="E48" i="10"/>
  <c r="D33" i="10"/>
  <c r="D32" i="10" s="1"/>
  <c r="D19" i="10"/>
  <c r="D16" i="10" s="1"/>
  <c r="F29" i="10"/>
  <c r="F33" i="10"/>
  <c r="F32" i="10" s="1"/>
  <c r="E33" i="10"/>
  <c r="E32" i="10" s="1"/>
  <c r="E24" i="10"/>
  <c r="D29" i="10"/>
  <c r="F19" i="10"/>
  <c r="D24" i="10"/>
  <c r="E29" i="10"/>
  <c r="F24" i="10"/>
  <c r="F23" i="10" s="1"/>
  <c r="E19" i="10"/>
  <c r="H259" i="13"/>
  <c r="I259" i="13"/>
  <c r="H260" i="13"/>
  <c r="I260" i="13"/>
  <c r="G260" i="13"/>
  <c r="G259" i="13"/>
  <c r="H250" i="13"/>
  <c r="I250" i="13"/>
  <c r="H251" i="13"/>
  <c r="I251" i="13"/>
  <c r="H252" i="13"/>
  <c r="I252" i="13"/>
  <c r="G251" i="13"/>
  <c r="G252" i="13"/>
  <c r="G250" i="13"/>
  <c r="H247" i="13"/>
  <c r="I247" i="13"/>
  <c r="H248" i="13"/>
  <c r="I248" i="13"/>
  <c r="G248" i="13"/>
  <c r="G247" i="13"/>
  <c r="H237" i="13"/>
  <c r="H236" i="13" s="1"/>
  <c r="I237" i="13"/>
  <c r="I236" i="13" s="1"/>
  <c r="G237" i="13"/>
  <c r="G236" i="13" s="1"/>
  <c r="H234" i="13"/>
  <c r="I234" i="13"/>
  <c r="H235" i="13"/>
  <c r="I235" i="13"/>
  <c r="G234" i="13"/>
  <c r="G235" i="13"/>
  <c r="H228" i="13"/>
  <c r="I228" i="13"/>
  <c r="H229" i="13"/>
  <c r="I229" i="13"/>
  <c r="H230" i="13"/>
  <c r="I230" i="13"/>
  <c r="G229" i="13"/>
  <c r="G230" i="13"/>
  <c r="G228" i="13"/>
  <c r="H223" i="13"/>
  <c r="H220" i="13"/>
  <c r="H219" i="13" s="1"/>
  <c r="H218" i="13" s="1"/>
  <c r="I220" i="13"/>
  <c r="I219" i="13" s="1"/>
  <c r="I218" i="13" s="1"/>
  <c r="G220" i="13"/>
  <c r="G219" i="13" s="1"/>
  <c r="G218" i="13" s="1"/>
  <c r="H214" i="13"/>
  <c r="I214" i="13"/>
  <c r="H215" i="13"/>
  <c r="I215" i="13"/>
  <c r="H217" i="13"/>
  <c r="H216" i="13" s="1"/>
  <c r="I217" i="13"/>
  <c r="I216" i="13" s="1"/>
  <c r="G217" i="13"/>
  <c r="G216" i="13" s="1"/>
  <c r="G215" i="13"/>
  <c r="G214" i="13"/>
  <c r="H210" i="13"/>
  <c r="I210" i="13"/>
  <c r="H211" i="13"/>
  <c r="I211" i="13"/>
  <c r="G211" i="13"/>
  <c r="G210" i="13"/>
  <c r="H200" i="13"/>
  <c r="I200" i="13"/>
  <c r="H201" i="13"/>
  <c r="I201" i="13"/>
  <c r="H203" i="13"/>
  <c r="H202" i="13" s="1"/>
  <c r="I203" i="13"/>
  <c r="I202" i="13" s="1"/>
  <c r="G203" i="13"/>
  <c r="G202" i="13" s="1"/>
  <c r="G201" i="13"/>
  <c r="G200" i="13"/>
  <c r="H196" i="13"/>
  <c r="I196" i="13"/>
  <c r="H197" i="13"/>
  <c r="I197" i="13"/>
  <c r="G197" i="13"/>
  <c r="G196" i="13"/>
  <c r="D85" i="10" l="1"/>
  <c r="E23" i="10"/>
  <c r="E44" i="10"/>
  <c r="E52" i="10"/>
  <c r="F52" i="10"/>
  <c r="F44" i="10"/>
  <c r="D23" i="10"/>
  <c r="I199" i="13"/>
  <c r="I198" i="13" s="1"/>
  <c r="I258" i="13"/>
  <c r="I257" i="13" s="1"/>
  <c r="I256" i="13" s="1"/>
  <c r="I209" i="13"/>
  <c r="I208" i="13" s="1"/>
  <c r="G258" i="13"/>
  <c r="G257" i="13" s="1"/>
  <c r="G256" i="13" s="1"/>
  <c r="G213" i="13"/>
  <c r="G212" i="13" s="1"/>
  <c r="G195" i="13"/>
  <c r="G194" i="13" s="1"/>
  <c r="I246" i="13"/>
  <c r="H199" i="13"/>
  <c r="H198" i="13" s="1"/>
  <c r="G227" i="13"/>
  <c r="G226" i="13" s="1"/>
  <c r="H246" i="13"/>
  <c r="I249" i="13"/>
  <c r="G199" i="13"/>
  <c r="G198" i="13" s="1"/>
  <c r="G209" i="13"/>
  <c r="G208" i="13" s="1"/>
  <c r="G246" i="13"/>
  <c r="I227" i="13"/>
  <c r="I226" i="13" s="1"/>
  <c r="I195" i="13"/>
  <c r="I194" i="13" s="1"/>
  <c r="H209" i="13"/>
  <c r="H208" i="13" s="1"/>
  <c r="I213" i="13"/>
  <c r="I212" i="13" s="1"/>
  <c r="H227" i="13"/>
  <c r="H226" i="13" s="1"/>
  <c r="G249" i="13"/>
  <c r="H249" i="13"/>
  <c r="H258" i="13"/>
  <c r="H257" i="13" s="1"/>
  <c r="H256" i="13" s="1"/>
  <c r="H195" i="13"/>
  <c r="H194" i="13" s="1"/>
  <c r="H213" i="13"/>
  <c r="H212" i="13" s="1"/>
  <c r="G245" i="13" l="1"/>
  <c r="I245" i="13"/>
  <c r="H245" i="13"/>
  <c r="H189" i="13" l="1"/>
  <c r="H188" i="13" s="1"/>
  <c r="H187" i="13" s="1"/>
  <c r="I189" i="13"/>
  <c r="I188" i="13" s="1"/>
  <c r="I187" i="13" s="1"/>
  <c r="G189" i="13"/>
  <c r="G188" i="13" s="1"/>
  <c r="G187" i="13" s="1"/>
  <c r="H182" i="13"/>
  <c r="I182" i="13"/>
  <c r="H183" i="13"/>
  <c r="I183" i="13"/>
  <c r="H184" i="13"/>
  <c r="I184" i="13"/>
  <c r="G183" i="13"/>
  <c r="G184" i="13"/>
  <c r="G182" i="13"/>
  <c r="G181" i="13" s="1"/>
  <c r="G180" i="13" s="1"/>
  <c r="G179" i="13" s="1"/>
  <c r="H176" i="13"/>
  <c r="I176" i="13"/>
  <c r="H177" i="13"/>
  <c r="I177" i="13"/>
  <c r="H178" i="13"/>
  <c r="I178" i="13"/>
  <c r="G177" i="13"/>
  <c r="G178" i="13"/>
  <c r="G176" i="13"/>
  <c r="H174" i="13"/>
  <c r="H173" i="13" s="1"/>
  <c r="I174" i="13"/>
  <c r="I173" i="13" s="1"/>
  <c r="G174" i="13"/>
  <c r="G173" i="13" s="1"/>
  <c r="H166" i="13"/>
  <c r="I166" i="13"/>
  <c r="H167" i="13"/>
  <c r="I167" i="13"/>
  <c r="H168" i="13"/>
  <c r="I168" i="13"/>
  <c r="H169" i="13"/>
  <c r="I169" i="13"/>
  <c r="G167" i="13"/>
  <c r="G168" i="13"/>
  <c r="G169" i="13"/>
  <c r="G166" i="13"/>
  <c r="H162" i="13"/>
  <c r="I162" i="13"/>
  <c r="H163" i="13"/>
  <c r="I163" i="13"/>
  <c r="H164" i="13"/>
  <c r="I164" i="13"/>
  <c r="G163" i="13"/>
  <c r="G164" i="13"/>
  <c r="G162" i="13"/>
  <c r="H153" i="13"/>
  <c r="I153" i="13"/>
  <c r="H154" i="13"/>
  <c r="I154" i="13"/>
  <c r="H155" i="13"/>
  <c r="I155" i="13"/>
  <c r="H157" i="13"/>
  <c r="I157" i="13"/>
  <c r="H158" i="13"/>
  <c r="I158" i="13"/>
  <c r="G158" i="13"/>
  <c r="G157" i="13"/>
  <c r="G154" i="13"/>
  <c r="G155" i="13"/>
  <c r="G153" i="13"/>
  <c r="H149" i="13"/>
  <c r="H148" i="13" s="1"/>
  <c r="H147" i="13" s="1"/>
  <c r="I149" i="13"/>
  <c r="I148" i="13" s="1"/>
  <c r="I147" i="13" s="1"/>
  <c r="G149" i="13"/>
  <c r="G148" i="13" s="1"/>
  <c r="G147" i="13" s="1"/>
  <c r="H145" i="13"/>
  <c r="I145" i="13"/>
  <c r="H146" i="13"/>
  <c r="I146" i="13"/>
  <c r="G146" i="13"/>
  <c r="G145" i="13"/>
  <c r="H140" i="13"/>
  <c r="I140" i="13"/>
  <c r="H141" i="13"/>
  <c r="I141" i="13"/>
  <c r="H142" i="13"/>
  <c r="I142" i="13"/>
  <c r="G141" i="13"/>
  <c r="G142" i="13"/>
  <c r="G140" i="13"/>
  <c r="H136" i="13"/>
  <c r="H135" i="13" s="1"/>
  <c r="H134" i="13" s="1"/>
  <c r="I136" i="13"/>
  <c r="I135" i="13" s="1"/>
  <c r="I134" i="13" s="1"/>
  <c r="G136" i="13"/>
  <c r="G135" i="13" s="1"/>
  <c r="G134" i="13" s="1"/>
  <c r="H130" i="13"/>
  <c r="I130" i="13"/>
  <c r="H131" i="13"/>
  <c r="I131" i="13"/>
  <c r="H132" i="13"/>
  <c r="I132" i="13"/>
  <c r="H133" i="13"/>
  <c r="I133" i="13"/>
  <c r="G131" i="13"/>
  <c r="G132" i="13"/>
  <c r="G133" i="13"/>
  <c r="G130" i="13"/>
  <c r="H121" i="13"/>
  <c r="I121" i="13"/>
  <c r="H122" i="13"/>
  <c r="I122" i="13"/>
  <c r="H123" i="13"/>
  <c r="I123" i="13"/>
  <c r="G122" i="13"/>
  <c r="G123" i="13"/>
  <c r="G121" i="13"/>
  <c r="H116" i="13"/>
  <c r="H115" i="13" s="1"/>
  <c r="H114" i="13" s="1"/>
  <c r="H113" i="13" s="1"/>
  <c r="H112" i="13" s="1"/>
  <c r="I116" i="13"/>
  <c r="I115" i="13" s="1"/>
  <c r="I114" i="13" s="1"/>
  <c r="I113" i="13" s="1"/>
  <c r="I112" i="13" s="1"/>
  <c r="G116" i="13"/>
  <c r="G115" i="13" s="1"/>
  <c r="G114" i="13" s="1"/>
  <c r="G113" i="13" s="1"/>
  <c r="G112" i="13" s="1"/>
  <c r="H106" i="13"/>
  <c r="H105" i="13" s="1"/>
  <c r="H104" i="13" s="1"/>
  <c r="H103" i="13" s="1"/>
  <c r="I106" i="13"/>
  <c r="I105" i="13" s="1"/>
  <c r="I104" i="13" s="1"/>
  <c r="I103" i="13" s="1"/>
  <c r="G106" i="13"/>
  <c r="G105" i="13" s="1"/>
  <c r="G104" i="13" s="1"/>
  <c r="G103" i="13" s="1"/>
  <c r="H98" i="13"/>
  <c r="H97" i="13" s="1"/>
  <c r="H96" i="13" s="1"/>
  <c r="H95" i="13" s="1"/>
  <c r="I98" i="13"/>
  <c r="I97" i="13" s="1"/>
  <c r="I96" i="13" s="1"/>
  <c r="I95" i="13" s="1"/>
  <c r="H102" i="13"/>
  <c r="H101" i="13" s="1"/>
  <c r="H100" i="13" s="1"/>
  <c r="H99" i="13" s="1"/>
  <c r="I102" i="13"/>
  <c r="I101" i="13" s="1"/>
  <c r="I100" i="13" s="1"/>
  <c r="I99" i="13" s="1"/>
  <c r="G102" i="13"/>
  <c r="G101" i="13" s="1"/>
  <c r="G100" i="13" s="1"/>
  <c r="G99" i="13" s="1"/>
  <c r="G98" i="13"/>
  <c r="G97" i="13" s="1"/>
  <c r="G96" i="13" s="1"/>
  <c r="G95" i="13" s="1"/>
  <c r="G92" i="13"/>
  <c r="G91" i="13" s="1"/>
  <c r="H86" i="13"/>
  <c r="H85" i="13" s="1"/>
  <c r="I86" i="13"/>
  <c r="I85" i="13" s="1"/>
  <c r="G86" i="13"/>
  <c r="G85" i="13" s="1"/>
  <c r="H56" i="13"/>
  <c r="I56" i="13"/>
  <c r="H57" i="13"/>
  <c r="I57" i="13"/>
  <c r="H58" i="13"/>
  <c r="I58" i="13"/>
  <c r="G56" i="13"/>
  <c r="G57" i="13"/>
  <c r="G58" i="13"/>
  <c r="H53" i="13"/>
  <c r="I53" i="13"/>
  <c r="H54" i="13"/>
  <c r="I54" i="13"/>
  <c r="G53" i="13"/>
  <c r="G54" i="13"/>
  <c r="H50" i="13"/>
  <c r="H49" i="13" s="1"/>
  <c r="H48" i="13" s="1"/>
  <c r="I50" i="13"/>
  <c r="I49" i="13" s="1"/>
  <c r="I48" i="13" s="1"/>
  <c r="G50" i="13"/>
  <c r="G49" i="13" s="1"/>
  <c r="G48" i="13" s="1"/>
  <c r="F20" i="12"/>
  <c r="G21" i="13" s="1"/>
  <c r="G20" i="13" s="1"/>
  <c r="G19" i="13" s="1"/>
  <c r="G18" i="13" s="1"/>
  <c r="G144" i="13" l="1"/>
  <c r="G143" i="13" s="1"/>
  <c r="G165" i="13"/>
  <c r="I156" i="13"/>
  <c r="G161" i="13"/>
  <c r="G160" i="13" s="1"/>
  <c r="G159" i="13" s="1"/>
  <c r="I52" i="13"/>
  <c r="G55" i="13"/>
  <c r="G120" i="13"/>
  <c r="G119" i="13" s="1"/>
  <c r="G52" i="13"/>
  <c r="H52" i="13"/>
  <c r="I144" i="13"/>
  <c r="I143" i="13" s="1"/>
  <c r="G156" i="13"/>
  <c r="G175" i="13"/>
  <c r="G172" i="13" s="1"/>
  <c r="G171" i="13" s="1"/>
  <c r="G170" i="13" s="1"/>
  <c r="H55" i="13"/>
  <c r="G139" i="13"/>
  <c r="G138" i="13" s="1"/>
  <c r="H144" i="13"/>
  <c r="H143" i="13" s="1"/>
  <c r="G152" i="13"/>
  <c r="G151" i="13" s="1"/>
  <c r="G150" i="13" s="1"/>
  <c r="H175" i="13"/>
  <c r="H172" i="13" s="1"/>
  <c r="H171" i="13" s="1"/>
  <c r="I181" i="13"/>
  <c r="I180" i="13" s="1"/>
  <c r="I179" i="13" s="1"/>
  <c r="I55" i="13"/>
  <c r="G129" i="13"/>
  <c r="G128" i="13" s="1"/>
  <c r="G127" i="13" s="1"/>
  <c r="H152" i="13"/>
  <c r="H161" i="13"/>
  <c r="H181" i="13"/>
  <c r="H180" i="13" s="1"/>
  <c r="H179" i="13" s="1"/>
  <c r="I120" i="13"/>
  <c r="I119" i="13" s="1"/>
  <c r="H156" i="13"/>
  <c r="H165" i="13"/>
  <c r="I175" i="13"/>
  <c r="I172" i="13" s="1"/>
  <c r="I171" i="13" s="1"/>
  <c r="I139" i="13"/>
  <c r="I138" i="13" s="1"/>
  <c r="I152" i="13"/>
  <c r="I129" i="13"/>
  <c r="I128" i="13" s="1"/>
  <c r="I127" i="13" s="1"/>
  <c r="H139" i="13"/>
  <c r="H138" i="13" s="1"/>
  <c r="H120" i="13"/>
  <c r="H119" i="13" s="1"/>
  <c r="H129" i="13"/>
  <c r="H128" i="13" s="1"/>
  <c r="H127" i="13" s="1"/>
  <c r="I161" i="13"/>
  <c r="I165" i="13"/>
  <c r="G137" i="13" l="1"/>
  <c r="H51" i="13"/>
  <c r="G51" i="13"/>
  <c r="I151" i="13"/>
  <c r="I150" i="13" s="1"/>
  <c r="I170" i="13"/>
  <c r="I137" i="13"/>
  <c r="H160" i="13"/>
  <c r="H159" i="13" s="1"/>
  <c r="H170" i="13"/>
  <c r="I51" i="13"/>
  <c r="I160" i="13"/>
  <c r="I159" i="13" s="1"/>
  <c r="H151" i="13"/>
  <c r="H150" i="13" s="1"/>
  <c r="H137" i="13"/>
  <c r="F248" i="12" l="1"/>
  <c r="G104" i="12"/>
  <c r="H104" i="12"/>
  <c r="F104" i="12"/>
  <c r="G180" i="12"/>
  <c r="H180" i="12"/>
  <c r="F180" i="12"/>
  <c r="G174" i="12"/>
  <c r="H174" i="12"/>
  <c r="F174" i="12"/>
  <c r="G138" i="12" l="1"/>
  <c r="G137" i="12" s="1"/>
  <c r="H138" i="12"/>
  <c r="H137" i="12" s="1"/>
  <c r="F138" i="12"/>
  <c r="F137" i="12" s="1"/>
  <c r="F100" i="12"/>
  <c r="F99" i="12" s="1"/>
  <c r="G96" i="12"/>
  <c r="G95" i="12" s="1"/>
  <c r="H96" i="12"/>
  <c r="H95" i="12" s="1"/>
  <c r="F96" i="12"/>
  <c r="F95" i="12" s="1"/>
  <c r="H201" i="12" l="1"/>
  <c r="G201" i="12"/>
  <c r="F201" i="12"/>
  <c r="H198" i="12"/>
  <c r="G198" i="12"/>
  <c r="F198" i="12"/>
  <c r="H226" i="12"/>
  <c r="H225" i="12" s="1"/>
  <c r="G226" i="12"/>
  <c r="G225" i="12" s="1"/>
  <c r="F226" i="12"/>
  <c r="F225" i="12" s="1"/>
  <c r="H235" i="12"/>
  <c r="G235" i="12"/>
  <c r="F235" i="12"/>
  <c r="G215" i="12"/>
  <c r="H215" i="12"/>
  <c r="F215" i="12"/>
  <c r="H233" i="13" l="1"/>
  <c r="H232" i="13" s="1"/>
  <c r="H231" i="13" s="1"/>
  <c r="E39" i="10"/>
  <c r="E38" i="10" s="1"/>
  <c r="E37" i="10" s="1"/>
  <c r="I233" i="13"/>
  <c r="I232" i="13" s="1"/>
  <c r="I231" i="13" s="1"/>
  <c r="F39" i="10"/>
  <c r="F38" i="10" s="1"/>
  <c r="F37" i="10" s="1"/>
  <c r="G233" i="13"/>
  <c r="G232" i="13" s="1"/>
  <c r="G231" i="13" s="1"/>
  <c r="D39" i="10"/>
  <c r="D38" i="10" s="1"/>
  <c r="D37" i="10" s="1"/>
  <c r="G197" i="12"/>
  <c r="H197" i="12"/>
  <c r="F197" i="12"/>
  <c r="G155" i="12" l="1"/>
  <c r="H155" i="12"/>
  <c r="F155" i="12"/>
  <c r="G151" i="12"/>
  <c r="H151" i="12"/>
  <c r="F151" i="12"/>
  <c r="F54" i="12"/>
  <c r="G51" i="12"/>
  <c r="H51" i="12"/>
  <c r="F51" i="12"/>
  <c r="G84" i="12"/>
  <c r="H84" i="12"/>
  <c r="F84" i="12"/>
  <c r="G245" i="12"/>
  <c r="H245" i="12"/>
  <c r="F245" i="12"/>
  <c r="G164" i="12"/>
  <c r="H164" i="12"/>
  <c r="F164" i="12"/>
  <c r="G160" i="12"/>
  <c r="H160" i="12"/>
  <c r="F160" i="12"/>
  <c r="F143" i="12"/>
  <c r="F142" i="12" s="1"/>
  <c r="G143" i="12"/>
  <c r="H143" i="12"/>
  <c r="G128" i="12"/>
  <c r="H128" i="12"/>
  <c r="F128" i="12"/>
  <c r="F119" i="12"/>
  <c r="H150" i="12" l="1"/>
  <c r="G150" i="12"/>
  <c r="F150" i="12"/>
  <c r="F50" i="12"/>
  <c r="F159" i="12"/>
  <c r="F158" i="12" s="1"/>
  <c r="H159" i="12"/>
  <c r="H158" i="12" s="1"/>
  <c r="G159" i="12"/>
  <c r="G158" i="12" s="1"/>
  <c r="C32" i="17" l="1"/>
  <c r="F92" i="11"/>
  <c r="F96" i="11" l="1"/>
  <c r="H175" i="14" l="1"/>
  <c r="C135" i="2" l="1"/>
  <c r="D132" i="2"/>
  <c r="E132" i="2"/>
  <c r="C132" i="2"/>
  <c r="E54" i="2" l="1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E25" i="2" l="1"/>
  <c r="D25" i="2"/>
  <c r="C25" i="2"/>
  <c r="E24" i="2"/>
  <c r="D24" i="2"/>
  <c r="C24" i="2"/>
  <c r="E23" i="2"/>
  <c r="D23" i="2"/>
  <c r="C23" i="2"/>
  <c r="E22" i="2"/>
  <c r="D22" i="2"/>
  <c r="C22" i="2"/>
  <c r="F148" i="12" l="1"/>
  <c r="E14" i="18" l="1"/>
  <c r="F14" i="18"/>
  <c r="D14" i="18"/>
  <c r="C14" i="18" s="1"/>
  <c r="C20" i="18"/>
  <c r="F84" i="11"/>
  <c r="G254" i="12" l="1"/>
  <c r="H255" i="13" s="1"/>
  <c r="H254" i="13" s="1"/>
  <c r="H253" i="13" s="1"/>
  <c r="H244" i="13" s="1"/>
  <c r="H243" i="13" s="1"/>
  <c r="H254" i="12"/>
  <c r="I255" i="13" s="1"/>
  <c r="I254" i="13" s="1"/>
  <c r="I253" i="13" s="1"/>
  <c r="I244" i="13" s="1"/>
  <c r="I243" i="13" s="1"/>
  <c r="F207" i="11"/>
  <c r="F211" i="11"/>
  <c r="G68" i="12"/>
  <c r="H69" i="13" s="1"/>
  <c r="H68" i="12"/>
  <c r="I69" i="13" s="1"/>
  <c r="F68" i="12"/>
  <c r="G69" i="13" s="1"/>
  <c r="G95" i="11"/>
  <c r="H95" i="11"/>
  <c r="F95" i="11"/>
  <c r="G125" i="12"/>
  <c r="H126" i="13" s="1"/>
  <c r="H125" i="13" s="1"/>
  <c r="H124" i="13" s="1"/>
  <c r="H118" i="13" s="1"/>
  <c r="H117" i="13" s="1"/>
  <c r="H125" i="12"/>
  <c r="I126" i="13" s="1"/>
  <c r="I125" i="13" s="1"/>
  <c r="I124" i="13" s="1"/>
  <c r="I118" i="13" s="1"/>
  <c r="I117" i="13" s="1"/>
  <c r="F125" i="12"/>
  <c r="G126" i="13" s="1"/>
  <c r="G125" i="13" s="1"/>
  <c r="G124" i="13" s="1"/>
  <c r="G118" i="13" s="1"/>
  <c r="G117" i="13" s="1"/>
  <c r="F254" i="12" l="1"/>
  <c r="G255" i="13"/>
  <c r="G254" i="13" s="1"/>
  <c r="G253" i="13" s="1"/>
  <c r="G244" i="13" s="1"/>
  <c r="G243" i="13" s="1"/>
  <c r="F253" i="12"/>
  <c r="G210" i="11"/>
  <c r="H210" i="11"/>
  <c r="F210" i="11"/>
  <c r="E136" i="2" l="1"/>
  <c r="D136" i="2"/>
  <c r="C136" i="2"/>
  <c r="E134" i="2"/>
  <c r="D134" i="2"/>
  <c r="C134" i="2"/>
  <c r="E104" i="2"/>
  <c r="D104" i="2"/>
  <c r="C104" i="2"/>
  <c r="E92" i="2"/>
  <c r="D92" i="2"/>
  <c r="C92" i="2"/>
  <c r="E90" i="2"/>
  <c r="D90" i="2"/>
  <c r="C90" i="2"/>
  <c r="E85" i="2"/>
  <c r="D85" i="2"/>
  <c r="C85" i="2"/>
  <c r="E82" i="2"/>
  <c r="D82" i="2"/>
  <c r="D79" i="2" s="1"/>
  <c r="C82" i="2"/>
  <c r="E80" i="2"/>
  <c r="D80" i="2"/>
  <c r="C80" i="2"/>
  <c r="C79" i="2" s="1"/>
  <c r="E56" i="2"/>
  <c r="E55" i="2" s="1"/>
  <c r="D56" i="2"/>
  <c r="C56" i="2"/>
  <c r="C55" i="2" s="1"/>
  <c r="D55" i="2"/>
  <c r="E49" i="2"/>
  <c r="D49" i="2"/>
  <c r="C49" i="2"/>
  <c r="E43" i="2"/>
  <c r="E41" i="2" s="1"/>
  <c r="D43" i="2"/>
  <c r="C43" i="2"/>
  <c r="C41" i="2" s="1"/>
  <c r="D41" i="2"/>
  <c r="E38" i="2"/>
  <c r="D38" i="2"/>
  <c r="C38" i="2"/>
  <c r="E36" i="2"/>
  <c r="D36" i="2"/>
  <c r="C36" i="2"/>
  <c r="E33" i="2"/>
  <c r="D33" i="2"/>
  <c r="C33" i="2"/>
  <c r="E27" i="2"/>
  <c r="E26" i="2" s="1"/>
  <c r="D27" i="2"/>
  <c r="C27" i="2"/>
  <c r="C26" i="2" s="1"/>
  <c r="D26" i="2"/>
  <c r="E21" i="2"/>
  <c r="D21" i="2"/>
  <c r="C21" i="2"/>
  <c r="E15" i="2"/>
  <c r="D15" i="2"/>
  <c r="C15" i="2"/>
  <c r="C89" i="2" l="1"/>
  <c r="C88" i="2" s="1"/>
  <c r="D89" i="2"/>
  <c r="D88" i="2" s="1"/>
  <c r="D141" i="2" s="1"/>
  <c r="D25" i="19" s="1"/>
  <c r="E89" i="2"/>
  <c r="E88" i="2" s="1"/>
  <c r="D87" i="2"/>
  <c r="E79" i="2"/>
  <c r="C87" i="2"/>
  <c r="E87" i="2"/>
  <c r="E141" i="2" s="1"/>
  <c r="E25" i="19" s="1"/>
  <c r="H31" i="11"/>
  <c r="G31" i="11"/>
  <c r="C141" i="2" l="1"/>
  <c r="C25" i="19" s="1"/>
  <c r="H84" i="11"/>
  <c r="G84" i="11"/>
  <c r="G93" i="12" l="1"/>
  <c r="H93" i="12"/>
  <c r="F93" i="12"/>
  <c r="G94" i="13" s="1"/>
  <c r="G93" i="13" s="1"/>
  <c r="G90" i="13" s="1"/>
  <c r="H92" i="12" l="1"/>
  <c r="I94" i="13"/>
  <c r="I93" i="13" s="1"/>
  <c r="G92" i="12"/>
  <c r="H94" i="13"/>
  <c r="H93" i="13" s="1"/>
  <c r="F92" i="12"/>
  <c r="F62" i="11" l="1"/>
  <c r="G62" i="11"/>
  <c r="H62" i="11"/>
  <c r="F67" i="11"/>
  <c r="G67" i="11"/>
  <c r="H67" i="11"/>
  <c r="H83" i="14" l="1"/>
  <c r="F73" i="11" l="1"/>
  <c r="G110" i="12" l="1"/>
  <c r="H111" i="13" s="1"/>
  <c r="H110" i="13" s="1"/>
  <c r="H109" i="13" s="1"/>
  <c r="H108" i="13" s="1"/>
  <c r="H107" i="13" s="1"/>
  <c r="H110" i="12"/>
  <c r="I111" i="13" s="1"/>
  <c r="I110" i="13" s="1"/>
  <c r="I109" i="13" s="1"/>
  <c r="I108" i="13" s="1"/>
  <c r="I107" i="13" s="1"/>
  <c r="F110" i="12"/>
  <c r="G111" i="13" s="1"/>
  <c r="G110" i="13" s="1"/>
  <c r="G109" i="13" s="1"/>
  <c r="G108" i="13" s="1"/>
  <c r="G107" i="13" s="1"/>
  <c r="G93" i="11"/>
  <c r="H93" i="11"/>
  <c r="F93" i="11"/>
  <c r="D29" i="17" l="1"/>
  <c r="E29" i="17"/>
  <c r="C29" i="17"/>
  <c r="G264" i="12"/>
  <c r="H265" i="13" s="1"/>
  <c r="H264" i="13" s="1"/>
  <c r="H263" i="13" s="1"/>
  <c r="H262" i="13" s="1"/>
  <c r="H261" i="13" s="1"/>
  <c r="H264" i="12"/>
  <c r="I265" i="13" s="1"/>
  <c r="I264" i="13" s="1"/>
  <c r="I263" i="13" s="1"/>
  <c r="I262" i="13" s="1"/>
  <c r="I261" i="13" s="1"/>
  <c r="F264" i="12"/>
  <c r="G265" i="13" s="1"/>
  <c r="G264" i="13" s="1"/>
  <c r="G263" i="13" s="1"/>
  <c r="G262" i="13" s="1"/>
  <c r="G261" i="13" s="1"/>
  <c r="G67" i="12" l="1"/>
  <c r="H68" i="13" s="1"/>
  <c r="H67" i="12"/>
  <c r="I68" i="13" s="1"/>
  <c r="F67" i="12"/>
  <c r="G68" i="13" s="1"/>
  <c r="C19" i="18" l="1"/>
  <c r="C18" i="18"/>
  <c r="C17" i="18"/>
  <c r="C16" i="18"/>
  <c r="C15" i="18"/>
  <c r="E38" i="19"/>
  <c r="D38" i="19"/>
  <c r="C38" i="19"/>
  <c r="E35" i="19"/>
  <c r="E27" i="19" s="1"/>
  <c r="D35" i="19"/>
  <c r="D27" i="19" s="1"/>
  <c r="C35" i="19"/>
  <c r="C27" i="19" s="1"/>
  <c r="E21" i="19"/>
  <c r="D21" i="19"/>
  <c r="C21" i="19"/>
  <c r="E18" i="19"/>
  <c r="D18" i="19"/>
  <c r="C18" i="19"/>
  <c r="D29" i="16"/>
  <c r="C29" i="16"/>
  <c r="B29" i="16"/>
  <c r="C23" i="16"/>
  <c r="B23" i="16"/>
  <c r="C20" i="16"/>
  <c r="B20" i="16"/>
  <c r="C17" i="16"/>
  <c r="B17" i="16"/>
  <c r="C29" i="15"/>
  <c r="B29" i="15"/>
  <c r="B23" i="15"/>
  <c r="B20" i="15"/>
  <c r="B17" i="15"/>
  <c r="E30" i="17"/>
  <c r="D30" i="17"/>
  <c r="E28" i="17"/>
  <c r="D28" i="17"/>
  <c r="E25" i="17"/>
  <c r="D25" i="17"/>
  <c r="C25" i="17"/>
  <c r="I103" i="14"/>
  <c r="J103" i="14"/>
  <c r="I89" i="14"/>
  <c r="J89" i="14"/>
  <c r="J227" i="14"/>
  <c r="J226" i="14" s="1"/>
  <c r="J225" i="14" s="1"/>
  <c r="I227" i="14"/>
  <c r="I226" i="14" s="1"/>
  <c r="I225" i="14" s="1"/>
  <c r="H227" i="14"/>
  <c r="H226" i="14" s="1"/>
  <c r="H225" i="14" s="1"/>
  <c r="J223" i="14"/>
  <c r="J222" i="14" s="1"/>
  <c r="J221" i="14" s="1"/>
  <c r="I223" i="14"/>
  <c r="I222" i="14" s="1"/>
  <c r="I221" i="14" s="1"/>
  <c r="H223" i="14"/>
  <c r="H222" i="14" s="1"/>
  <c r="H221" i="14" s="1"/>
  <c r="J216" i="14"/>
  <c r="I216" i="14"/>
  <c r="H216" i="14"/>
  <c r="H213" i="14"/>
  <c r="J213" i="14"/>
  <c r="I213" i="14"/>
  <c r="J210" i="14"/>
  <c r="I210" i="14"/>
  <c r="H210" i="14"/>
  <c r="J207" i="14"/>
  <c r="I207" i="14"/>
  <c r="H207" i="14"/>
  <c r="J202" i="14"/>
  <c r="I202" i="14"/>
  <c r="H202" i="14"/>
  <c r="H200" i="14"/>
  <c r="J200" i="14"/>
  <c r="I200" i="14"/>
  <c r="H198" i="14"/>
  <c r="J198" i="14"/>
  <c r="I198" i="14"/>
  <c r="J196" i="14"/>
  <c r="I196" i="14"/>
  <c r="H196" i="14"/>
  <c r="J194" i="14"/>
  <c r="I194" i="14"/>
  <c r="H194" i="14"/>
  <c r="J192" i="14"/>
  <c r="I192" i="14"/>
  <c r="H192" i="14"/>
  <c r="J190" i="14"/>
  <c r="I190" i="14"/>
  <c r="H190" i="14"/>
  <c r="J188" i="14"/>
  <c r="I188" i="14"/>
  <c r="H188" i="14"/>
  <c r="J184" i="14"/>
  <c r="J183" i="14" s="1"/>
  <c r="J182" i="14" s="1"/>
  <c r="I184" i="14"/>
  <c r="I183" i="14" s="1"/>
  <c r="I182" i="14" s="1"/>
  <c r="H184" i="14"/>
  <c r="H183" i="14" s="1"/>
  <c r="H182" i="14" s="1"/>
  <c r="J179" i="14"/>
  <c r="J178" i="14" s="1"/>
  <c r="J177" i="14" s="1"/>
  <c r="I179" i="14"/>
  <c r="I178" i="14" s="1"/>
  <c r="I177" i="14" s="1"/>
  <c r="H179" i="14"/>
  <c r="H178" i="14" s="1"/>
  <c r="H177" i="14" s="1"/>
  <c r="J174" i="14"/>
  <c r="J173" i="14" s="1"/>
  <c r="J172" i="14" s="1"/>
  <c r="J171" i="14" s="1"/>
  <c r="I174" i="14"/>
  <c r="I173" i="14" s="1"/>
  <c r="I172" i="14" s="1"/>
  <c r="I171" i="14" s="1"/>
  <c r="H174" i="14"/>
  <c r="H173" i="14" s="1"/>
  <c r="H172" i="14" s="1"/>
  <c r="H171" i="14" s="1"/>
  <c r="J168" i="14"/>
  <c r="J167" i="14" s="1"/>
  <c r="J166" i="14" s="1"/>
  <c r="J165" i="14" s="1"/>
  <c r="I168" i="14"/>
  <c r="I167" i="14" s="1"/>
  <c r="I166" i="14" s="1"/>
  <c r="I165" i="14" s="1"/>
  <c r="H168" i="14"/>
  <c r="H167" i="14" s="1"/>
  <c r="H166" i="14" s="1"/>
  <c r="H165" i="14" s="1"/>
  <c r="J163" i="14"/>
  <c r="I163" i="14"/>
  <c r="H163" i="14"/>
  <c r="J161" i="14"/>
  <c r="J160" i="14" s="1"/>
  <c r="I161" i="14"/>
  <c r="I160" i="14" s="1"/>
  <c r="H161" i="14"/>
  <c r="H160" i="14" s="1"/>
  <c r="J158" i="14"/>
  <c r="J157" i="14" s="1"/>
  <c r="I158" i="14"/>
  <c r="I157" i="14" s="1"/>
  <c r="H158" i="14"/>
  <c r="H157" i="14" s="1"/>
  <c r="H151" i="14"/>
  <c r="H150" i="14" s="1"/>
  <c r="H149" i="14" s="1"/>
  <c r="H148" i="14" s="1"/>
  <c r="J151" i="14"/>
  <c r="J150" i="14" s="1"/>
  <c r="J149" i="14" s="1"/>
  <c r="J148" i="14" s="1"/>
  <c r="I151" i="14"/>
  <c r="I150" i="14" s="1"/>
  <c r="I149" i="14" s="1"/>
  <c r="I148" i="14" s="1"/>
  <c r="J146" i="14"/>
  <c r="I146" i="14"/>
  <c r="H146" i="14"/>
  <c r="J143" i="14"/>
  <c r="I143" i="14"/>
  <c r="H143" i="14"/>
  <c r="H138" i="14"/>
  <c r="H137" i="14" s="1"/>
  <c r="H136" i="14" s="1"/>
  <c r="J138" i="14"/>
  <c r="J137" i="14" s="1"/>
  <c r="J136" i="14" s="1"/>
  <c r="I138" i="14"/>
  <c r="I137" i="14" s="1"/>
  <c r="I136" i="14" s="1"/>
  <c r="J134" i="14"/>
  <c r="J133" i="14" s="1"/>
  <c r="I134" i="14"/>
  <c r="I133" i="14" s="1"/>
  <c r="H134" i="14"/>
  <c r="H133" i="14" s="1"/>
  <c r="H131" i="14"/>
  <c r="H130" i="14" s="1"/>
  <c r="J131" i="14"/>
  <c r="J130" i="14" s="1"/>
  <c r="I131" i="14"/>
  <c r="I130" i="14" s="1"/>
  <c r="J126" i="14"/>
  <c r="J125" i="14" s="1"/>
  <c r="J124" i="14" s="1"/>
  <c r="I126" i="14"/>
  <c r="I125" i="14" s="1"/>
  <c r="I124" i="14" s="1"/>
  <c r="H126" i="14"/>
  <c r="H125" i="14" s="1"/>
  <c r="H124" i="14" s="1"/>
  <c r="J121" i="14"/>
  <c r="J120" i="14" s="1"/>
  <c r="I121" i="14"/>
  <c r="H121" i="14"/>
  <c r="H120" i="14" s="1"/>
  <c r="I120" i="14"/>
  <c r="J117" i="14"/>
  <c r="I117" i="14"/>
  <c r="H117" i="14"/>
  <c r="H114" i="14"/>
  <c r="J114" i="14"/>
  <c r="I114" i="14"/>
  <c r="H110" i="14"/>
  <c r="J110" i="14"/>
  <c r="I110" i="14"/>
  <c r="J106" i="14"/>
  <c r="I106" i="14"/>
  <c r="H106" i="14"/>
  <c r="H103" i="14"/>
  <c r="J100" i="14"/>
  <c r="I100" i="14"/>
  <c r="H100" i="14"/>
  <c r="J95" i="14"/>
  <c r="J94" i="14" s="1"/>
  <c r="I95" i="14"/>
  <c r="I94" i="14" s="1"/>
  <c r="H95" i="14"/>
  <c r="H94" i="14" s="1"/>
  <c r="H91" i="14"/>
  <c r="J91" i="14"/>
  <c r="I91" i="14"/>
  <c r="H89" i="14"/>
  <c r="J83" i="14"/>
  <c r="J82" i="14" s="1"/>
  <c r="J81" i="14" s="1"/>
  <c r="I83" i="14"/>
  <c r="I82" i="14" s="1"/>
  <c r="I81" i="14" s="1"/>
  <c r="H82" i="14"/>
  <c r="H81" i="14" s="1"/>
  <c r="J79" i="14"/>
  <c r="I79" i="14"/>
  <c r="H79" i="14"/>
  <c r="J77" i="14"/>
  <c r="I77" i="14"/>
  <c r="H77" i="14"/>
  <c r="H75" i="14"/>
  <c r="J73" i="14"/>
  <c r="I73" i="14"/>
  <c r="H73" i="14"/>
  <c r="J69" i="14"/>
  <c r="J68" i="14" s="1"/>
  <c r="I69" i="14"/>
  <c r="I68" i="14" s="1"/>
  <c r="H69" i="14"/>
  <c r="H68" i="14" s="1"/>
  <c r="J63" i="14"/>
  <c r="J62" i="14" s="1"/>
  <c r="J61" i="14" s="1"/>
  <c r="J60" i="14" s="1"/>
  <c r="I63" i="14"/>
  <c r="I62" i="14" s="1"/>
  <c r="I61" i="14" s="1"/>
  <c r="I60" i="14" s="1"/>
  <c r="H63" i="14"/>
  <c r="H62" i="14" s="1"/>
  <c r="H61" i="14" s="1"/>
  <c r="H60" i="14" s="1"/>
  <c r="J57" i="14"/>
  <c r="J56" i="14" s="1"/>
  <c r="J55" i="14" s="1"/>
  <c r="J54" i="14" s="1"/>
  <c r="I57" i="14"/>
  <c r="I56" i="14" s="1"/>
  <c r="I55" i="14" s="1"/>
  <c r="I54" i="14" s="1"/>
  <c r="H57" i="14"/>
  <c r="H56" i="14" s="1"/>
  <c r="H55" i="14" s="1"/>
  <c r="H54" i="14" s="1"/>
  <c r="H52" i="14"/>
  <c r="H51" i="14" s="1"/>
  <c r="H50" i="14" s="1"/>
  <c r="H49" i="14" s="1"/>
  <c r="J52" i="14"/>
  <c r="J51" i="14" s="1"/>
  <c r="J50" i="14" s="1"/>
  <c r="J49" i="14" s="1"/>
  <c r="I52" i="14"/>
  <c r="I51" i="14" s="1"/>
  <c r="I50" i="14" s="1"/>
  <c r="I49" i="14" s="1"/>
  <c r="J46" i="14"/>
  <c r="I46" i="14"/>
  <c r="H46" i="14"/>
  <c r="J43" i="14"/>
  <c r="I43" i="14"/>
  <c r="H43" i="14"/>
  <c r="J40" i="14"/>
  <c r="I40" i="14"/>
  <c r="H40" i="14"/>
  <c r="J38" i="14"/>
  <c r="I38" i="14"/>
  <c r="H38" i="14"/>
  <c r="J34" i="14"/>
  <c r="J33" i="14" s="1"/>
  <c r="J32" i="14" s="1"/>
  <c r="I34" i="14"/>
  <c r="I33" i="14" s="1"/>
  <c r="I32" i="14" s="1"/>
  <c r="H34" i="14"/>
  <c r="H33" i="14" s="1"/>
  <c r="H32" i="14" s="1"/>
  <c r="H48" i="14" l="1"/>
  <c r="J72" i="14"/>
  <c r="D27" i="17"/>
  <c r="D43" i="17" s="1"/>
  <c r="E27" i="17"/>
  <c r="E43" i="17" s="1"/>
  <c r="H142" i="14"/>
  <c r="H141" i="14" s="1"/>
  <c r="H140" i="14" s="1"/>
  <c r="J206" i="14"/>
  <c r="J205" i="14" s="1"/>
  <c r="J204" i="14" s="1"/>
  <c r="J37" i="14"/>
  <c r="J36" i="14" s="1"/>
  <c r="J31" i="14" s="1"/>
  <c r="I142" i="14"/>
  <c r="I141" i="14" s="1"/>
  <c r="I140" i="14" s="1"/>
  <c r="I220" i="14"/>
  <c r="I219" i="14" s="1"/>
  <c r="J67" i="14"/>
  <c r="J66" i="14" s="1"/>
  <c r="J59" i="14" s="1"/>
  <c r="J220" i="14"/>
  <c r="J219" i="14" s="1"/>
  <c r="I187" i="14"/>
  <c r="I186" i="14" s="1"/>
  <c r="I176" i="14" s="1"/>
  <c r="I72" i="14"/>
  <c r="I67" i="14" s="1"/>
  <c r="I66" i="14" s="1"/>
  <c r="I59" i="14" s="1"/>
  <c r="I206" i="14"/>
  <c r="I205" i="14" s="1"/>
  <c r="I204" i="14" s="1"/>
  <c r="J187" i="14"/>
  <c r="J186" i="14" s="1"/>
  <c r="J176" i="14" s="1"/>
  <c r="H156" i="14"/>
  <c r="H155" i="14" s="1"/>
  <c r="H154" i="14" s="1"/>
  <c r="H153" i="14" s="1"/>
  <c r="J156" i="14"/>
  <c r="J155" i="14" s="1"/>
  <c r="J154" i="14" s="1"/>
  <c r="J153" i="14" s="1"/>
  <c r="J142" i="14"/>
  <c r="J141" i="14" s="1"/>
  <c r="J140" i="14" s="1"/>
  <c r="I129" i="14"/>
  <c r="I128" i="14" s="1"/>
  <c r="J129" i="14"/>
  <c r="J128" i="14" s="1"/>
  <c r="H129" i="14"/>
  <c r="H128" i="14" s="1"/>
  <c r="I99" i="14"/>
  <c r="I98" i="14" s="1"/>
  <c r="I97" i="14" s="1"/>
  <c r="J99" i="14"/>
  <c r="J98" i="14" s="1"/>
  <c r="J97" i="14" s="1"/>
  <c r="J88" i="14"/>
  <c r="J87" i="14" s="1"/>
  <c r="J86" i="14" s="1"/>
  <c r="I88" i="14"/>
  <c r="I87" i="14" s="1"/>
  <c r="I86" i="14" s="1"/>
  <c r="H88" i="14"/>
  <c r="H87" i="14" s="1"/>
  <c r="H86" i="14" s="1"/>
  <c r="H72" i="14"/>
  <c r="H67" i="14" s="1"/>
  <c r="H66" i="14" s="1"/>
  <c r="H59" i="14" s="1"/>
  <c r="I48" i="14"/>
  <c r="J48" i="14"/>
  <c r="H37" i="14"/>
  <c r="H36" i="14" s="1"/>
  <c r="H31" i="14" s="1"/>
  <c r="I37" i="14"/>
  <c r="I36" i="14" s="1"/>
  <c r="I31" i="14" s="1"/>
  <c r="H99" i="14"/>
  <c r="H98" i="14" s="1"/>
  <c r="H97" i="14" s="1"/>
  <c r="I156" i="14"/>
  <c r="I155" i="14" s="1"/>
  <c r="I154" i="14" s="1"/>
  <c r="I153" i="14" s="1"/>
  <c r="H187" i="14"/>
  <c r="H186" i="14" s="1"/>
  <c r="H176" i="14" s="1"/>
  <c r="H206" i="14"/>
  <c r="H205" i="14" s="1"/>
  <c r="H204" i="14" s="1"/>
  <c r="H220" i="14"/>
  <c r="H219" i="14" s="1"/>
  <c r="J170" i="14" l="1"/>
  <c r="H170" i="14"/>
  <c r="I170" i="14"/>
  <c r="J85" i="14"/>
  <c r="I85" i="14"/>
  <c r="H85" i="14"/>
  <c r="J233" i="14" l="1"/>
  <c r="J232" i="14" s="1"/>
  <c r="J231" i="14" s="1"/>
  <c r="J230" i="14" s="1"/>
  <c r="J229" i="14" s="1"/>
  <c r="I233" i="14"/>
  <c r="I232" i="14" s="1"/>
  <c r="I231" i="14" s="1"/>
  <c r="I230" i="14" s="1"/>
  <c r="I229" i="14" s="1"/>
  <c r="H233" i="14"/>
  <c r="H232" i="14" s="1"/>
  <c r="H231" i="14" s="1"/>
  <c r="H230" i="14" s="1"/>
  <c r="H229" i="14" s="1"/>
  <c r="J29" i="14"/>
  <c r="J28" i="14" s="1"/>
  <c r="J27" i="14" s="1"/>
  <c r="J26" i="14" s="1"/>
  <c r="I29" i="14"/>
  <c r="I28" i="14" s="1"/>
  <c r="I27" i="14" s="1"/>
  <c r="I26" i="14" s="1"/>
  <c r="H29" i="14"/>
  <c r="H28" i="14" s="1"/>
  <c r="H27" i="14" s="1"/>
  <c r="H26" i="14" s="1"/>
  <c r="J24" i="14"/>
  <c r="J23" i="14" s="1"/>
  <c r="J22" i="14" s="1"/>
  <c r="I24" i="14"/>
  <c r="I23" i="14" s="1"/>
  <c r="I22" i="14" s="1"/>
  <c r="H24" i="14"/>
  <c r="H23" i="14" s="1"/>
  <c r="H22" i="14" s="1"/>
  <c r="J19" i="14"/>
  <c r="J18" i="14" s="1"/>
  <c r="J17" i="14" s="1"/>
  <c r="J16" i="14" s="1"/>
  <c r="I19" i="14"/>
  <c r="I18" i="14" s="1"/>
  <c r="I17" i="14" s="1"/>
  <c r="I16" i="14" s="1"/>
  <c r="H19" i="14"/>
  <c r="H18" i="14" s="1"/>
  <c r="H17" i="14" s="1"/>
  <c r="H16" i="14" s="1"/>
  <c r="J15" i="14" l="1"/>
  <c r="H15" i="14"/>
  <c r="I15" i="14"/>
  <c r="H14" i="14" l="1"/>
  <c r="H13" i="14" s="1"/>
  <c r="J14" i="14"/>
  <c r="J13" i="14" s="1"/>
  <c r="I14" i="14"/>
  <c r="I13" i="14" s="1"/>
  <c r="G241" i="12" l="1"/>
  <c r="H242" i="13" s="1"/>
  <c r="H241" i="13" s="1"/>
  <c r="H241" i="12"/>
  <c r="I242" i="13" s="1"/>
  <c r="I241" i="13" s="1"/>
  <c r="F241" i="12"/>
  <c r="G242" i="13" s="1"/>
  <c r="G241" i="13" s="1"/>
  <c r="G239" i="12"/>
  <c r="H240" i="13" s="1"/>
  <c r="H239" i="13" s="1"/>
  <c r="H238" i="13" s="1"/>
  <c r="H225" i="13" s="1"/>
  <c r="H239" i="12"/>
  <c r="I240" i="13" s="1"/>
  <c r="I239" i="13" s="1"/>
  <c r="I238" i="13" s="1"/>
  <c r="I225" i="13" s="1"/>
  <c r="F239" i="12"/>
  <c r="G240" i="13" s="1"/>
  <c r="G239" i="13" s="1"/>
  <c r="H222" i="12"/>
  <c r="I223" i="13" s="1"/>
  <c r="G223" i="12"/>
  <c r="H224" i="13" s="1"/>
  <c r="H222" i="13" s="1"/>
  <c r="H221" i="13" s="1"/>
  <c r="H207" i="13" s="1"/>
  <c r="H223" i="12"/>
  <c r="I224" i="13" s="1"/>
  <c r="F223" i="12"/>
  <c r="G224" i="13" s="1"/>
  <c r="F222" i="12"/>
  <c r="G223" i="13" s="1"/>
  <c r="G205" i="12"/>
  <c r="H206" i="13" s="1"/>
  <c r="H205" i="13" s="1"/>
  <c r="H204" i="13" s="1"/>
  <c r="H193" i="13" s="1"/>
  <c r="H205" i="12"/>
  <c r="I206" i="13" s="1"/>
  <c r="I205" i="13" s="1"/>
  <c r="I204" i="13" s="1"/>
  <c r="I193" i="13" s="1"/>
  <c r="F205" i="12"/>
  <c r="G206" i="13" s="1"/>
  <c r="G205" i="13" s="1"/>
  <c r="G204" i="13" s="1"/>
  <c r="G193" i="13" s="1"/>
  <c r="G191" i="12"/>
  <c r="H192" i="13" s="1"/>
  <c r="H191" i="13" s="1"/>
  <c r="H190" i="13" s="1"/>
  <c r="H186" i="13" s="1"/>
  <c r="H191" i="12"/>
  <c r="I192" i="13" s="1"/>
  <c r="I191" i="13" s="1"/>
  <c r="I190" i="13" s="1"/>
  <c r="I186" i="13" s="1"/>
  <c r="F191" i="12"/>
  <c r="G192" i="13" s="1"/>
  <c r="G191" i="13" s="1"/>
  <c r="G190" i="13" s="1"/>
  <c r="G186" i="13" s="1"/>
  <c r="G91" i="12"/>
  <c r="H92" i="13" s="1"/>
  <c r="H91" i="13" s="1"/>
  <c r="H90" i="13" s="1"/>
  <c r="H91" i="12"/>
  <c r="I92" i="13" s="1"/>
  <c r="I91" i="13" s="1"/>
  <c r="I90" i="13" s="1"/>
  <c r="H88" i="13"/>
  <c r="I88" i="13"/>
  <c r="H89" i="13"/>
  <c r="I89" i="13"/>
  <c r="G89" i="13"/>
  <c r="G81" i="12"/>
  <c r="H82" i="13" s="1"/>
  <c r="H81" i="13" s="1"/>
  <c r="H80" i="13" s="1"/>
  <c r="H79" i="13" s="1"/>
  <c r="H81" i="12"/>
  <c r="I82" i="13" s="1"/>
  <c r="I81" i="13" s="1"/>
  <c r="I80" i="13" s="1"/>
  <c r="I79" i="13" s="1"/>
  <c r="F81" i="12"/>
  <c r="G82" i="13" s="1"/>
  <c r="G81" i="13" s="1"/>
  <c r="G80" i="13" s="1"/>
  <c r="G79" i="13" s="1"/>
  <c r="G76" i="12"/>
  <c r="H77" i="13" s="1"/>
  <c r="H76" i="13" s="1"/>
  <c r="H76" i="12"/>
  <c r="I77" i="13" s="1"/>
  <c r="I76" i="13" s="1"/>
  <c r="F76" i="12"/>
  <c r="G77" i="13" s="1"/>
  <c r="G76" i="13" s="1"/>
  <c r="G74" i="12"/>
  <c r="H75" i="13" s="1"/>
  <c r="H74" i="12"/>
  <c r="I75" i="13" s="1"/>
  <c r="G73" i="12"/>
  <c r="H74" i="13" s="1"/>
  <c r="H73" i="13" s="1"/>
  <c r="H73" i="12"/>
  <c r="I74" i="13" s="1"/>
  <c r="F73" i="12"/>
  <c r="G74" i="13" s="1"/>
  <c r="G66" i="12"/>
  <c r="H67" i="13" s="1"/>
  <c r="H66" i="12"/>
  <c r="I67" i="13" s="1"/>
  <c r="F66" i="12"/>
  <c r="G67" i="13" s="1"/>
  <c r="G65" i="12"/>
  <c r="H66" i="13" s="1"/>
  <c r="H65" i="12"/>
  <c r="I66" i="13" s="1"/>
  <c r="F65" i="12"/>
  <c r="G66" i="13" s="1"/>
  <c r="G65" i="13" s="1"/>
  <c r="G63" i="12"/>
  <c r="H64" i="13" s="1"/>
  <c r="H63" i="12"/>
  <c r="I64" i="13" s="1"/>
  <c r="F63" i="12"/>
  <c r="G64" i="13" s="1"/>
  <c r="G62" i="12"/>
  <c r="H63" i="13" s="1"/>
  <c r="H62" i="12"/>
  <c r="I63" i="13" s="1"/>
  <c r="F62" i="12"/>
  <c r="G63" i="13" s="1"/>
  <c r="G61" i="12"/>
  <c r="H62" i="13" s="1"/>
  <c r="H61" i="12"/>
  <c r="I62" i="13" s="1"/>
  <c r="G60" i="12"/>
  <c r="H61" i="13" s="1"/>
  <c r="H60" i="12"/>
  <c r="I61" i="13" s="1"/>
  <c r="I60" i="13" l="1"/>
  <c r="H60" i="13"/>
  <c r="G238" i="13"/>
  <c r="G225" i="13" s="1"/>
  <c r="H72" i="13"/>
  <c r="H71" i="13" s="1"/>
  <c r="H70" i="13" s="1"/>
  <c r="I65" i="13"/>
  <c r="I59" i="13" s="1"/>
  <c r="I47" i="13" s="1"/>
  <c r="H185" i="13"/>
  <c r="H65" i="13"/>
  <c r="H59" i="13" s="1"/>
  <c r="H47" i="13" s="1"/>
  <c r="G222" i="13"/>
  <c r="G221" i="13" s="1"/>
  <c r="G207" i="13" s="1"/>
  <c r="G185" i="13" s="1"/>
  <c r="I222" i="13"/>
  <c r="I221" i="13" s="1"/>
  <c r="I207" i="13" s="1"/>
  <c r="I185" i="13" s="1"/>
  <c r="I73" i="13"/>
  <c r="I72" i="13" s="1"/>
  <c r="I71" i="13" s="1"/>
  <c r="I70" i="13" s="1"/>
  <c r="H87" i="13"/>
  <c r="H84" i="13" s="1"/>
  <c r="H83" i="13" s="1"/>
  <c r="H78" i="13" s="1"/>
  <c r="I87" i="13"/>
  <c r="I84" i="13" s="1"/>
  <c r="I83" i="13" s="1"/>
  <c r="I78" i="13" s="1"/>
  <c r="F240" i="12"/>
  <c r="G204" i="12"/>
  <c r="H204" i="12"/>
  <c r="F204" i="12"/>
  <c r="H230" i="12"/>
  <c r="F230" i="12"/>
  <c r="G230" i="12"/>
  <c r="C28" i="17"/>
  <c r="C27" i="17" s="1"/>
  <c r="C43" i="17" s="1"/>
  <c r="G41" i="12"/>
  <c r="H42" i="13" s="1"/>
  <c r="H41" i="13" s="1"/>
  <c r="H40" i="13" s="1"/>
  <c r="H39" i="13" s="1"/>
  <c r="H41" i="12"/>
  <c r="I42" i="13" s="1"/>
  <c r="I41" i="13" s="1"/>
  <c r="I40" i="13" s="1"/>
  <c r="I39" i="13" s="1"/>
  <c r="F41" i="12"/>
  <c r="G42" i="13" s="1"/>
  <c r="G41" i="13" s="1"/>
  <c r="G40" i="13" s="1"/>
  <c r="G39" i="13" s="1"/>
  <c r="G45" i="12"/>
  <c r="H46" i="13" s="1"/>
  <c r="H45" i="13" s="1"/>
  <c r="H44" i="13" s="1"/>
  <c r="H43" i="13" s="1"/>
  <c r="H45" i="12"/>
  <c r="I46" i="13" s="1"/>
  <c r="I45" i="13" s="1"/>
  <c r="I44" i="13" s="1"/>
  <c r="I43" i="13" s="1"/>
  <c r="F45" i="12"/>
  <c r="G46" i="13" s="1"/>
  <c r="G45" i="13" s="1"/>
  <c r="G44" i="13" s="1"/>
  <c r="G43" i="13" s="1"/>
  <c r="G37" i="12"/>
  <c r="H38" i="13" s="1"/>
  <c r="H37" i="12"/>
  <c r="I38" i="13" s="1"/>
  <c r="G36" i="12"/>
  <c r="H37" i="13" s="1"/>
  <c r="H36" i="12"/>
  <c r="I37" i="13" s="1"/>
  <c r="F36" i="12"/>
  <c r="G37" i="13" s="1"/>
  <c r="G30" i="12"/>
  <c r="H31" i="13" s="1"/>
  <c r="H30" i="12"/>
  <c r="I31" i="13" s="1"/>
  <c r="G31" i="12"/>
  <c r="H32" i="13" s="1"/>
  <c r="H31" i="12"/>
  <c r="I32" i="13" s="1"/>
  <c r="G32" i="12"/>
  <c r="H33" i="13" s="1"/>
  <c r="H32" i="12"/>
  <c r="I33" i="13" s="1"/>
  <c r="F32" i="12"/>
  <c r="G33" i="13" s="1"/>
  <c r="G25" i="12"/>
  <c r="H26" i="13" s="1"/>
  <c r="H25" i="12"/>
  <c r="I26" i="13" s="1"/>
  <c r="G26" i="12"/>
  <c r="H27" i="13" s="1"/>
  <c r="H26" i="12"/>
  <c r="I27" i="13" s="1"/>
  <c r="F26" i="12"/>
  <c r="G27" i="13" s="1"/>
  <c r="G20" i="12"/>
  <c r="H21" i="13" s="1"/>
  <c r="H20" i="13" s="1"/>
  <c r="H19" i="13" s="1"/>
  <c r="H18" i="13" s="1"/>
  <c r="H20" i="12"/>
  <c r="I21" i="13" s="1"/>
  <c r="I20" i="13" s="1"/>
  <c r="I19" i="13" s="1"/>
  <c r="I18" i="13" s="1"/>
  <c r="H263" i="12"/>
  <c r="H262" i="12" s="1"/>
  <c r="H261" i="12" s="1"/>
  <c r="H260" i="12" s="1"/>
  <c r="G263" i="12"/>
  <c r="G262" i="12" s="1"/>
  <c r="G261" i="12" s="1"/>
  <c r="G260" i="12" s="1"/>
  <c r="F263" i="12"/>
  <c r="F262" i="12" s="1"/>
  <c r="F261" i="12" s="1"/>
  <c r="F260" i="12" s="1"/>
  <c r="H240" i="12"/>
  <c r="G240" i="12"/>
  <c r="H238" i="12"/>
  <c r="G238" i="12"/>
  <c r="F238" i="12"/>
  <c r="G221" i="12"/>
  <c r="G220" i="12" s="1"/>
  <c r="F221" i="12"/>
  <c r="F220" i="12" s="1"/>
  <c r="H218" i="12"/>
  <c r="H217" i="12" s="1"/>
  <c r="G218" i="12"/>
  <c r="G217" i="12" s="1"/>
  <c r="H190" i="12"/>
  <c r="H189" i="12" s="1"/>
  <c r="G190" i="12"/>
  <c r="G189" i="12" s="1"/>
  <c r="F190" i="12"/>
  <c r="F189" i="12" s="1"/>
  <c r="H187" i="12"/>
  <c r="H186" i="12" s="1"/>
  <c r="G187" i="12"/>
  <c r="G186" i="12" s="1"/>
  <c r="F187" i="12"/>
  <c r="F186" i="12" s="1"/>
  <c r="H147" i="12"/>
  <c r="H146" i="12" s="1"/>
  <c r="G147" i="12"/>
  <c r="G146" i="12" s="1"/>
  <c r="F147" i="12"/>
  <c r="F146" i="12" s="1"/>
  <c r="F136" i="12" s="1"/>
  <c r="F134" i="12"/>
  <c r="F133" i="12" s="1"/>
  <c r="H134" i="12"/>
  <c r="H133" i="12" s="1"/>
  <c r="G134" i="12"/>
  <c r="G133" i="12" s="1"/>
  <c r="H124" i="12"/>
  <c r="H123" i="12" s="1"/>
  <c r="G124" i="12"/>
  <c r="G123" i="12" s="1"/>
  <c r="F124" i="12"/>
  <c r="F123" i="12" s="1"/>
  <c r="H114" i="12"/>
  <c r="H113" i="12" s="1"/>
  <c r="G114" i="12"/>
  <c r="G113" i="12" s="1"/>
  <c r="F114" i="12"/>
  <c r="F113" i="12" s="1"/>
  <c r="H109" i="12"/>
  <c r="H108" i="12" s="1"/>
  <c r="H107" i="12" s="1"/>
  <c r="H106" i="12" s="1"/>
  <c r="G109" i="12"/>
  <c r="G108" i="12" s="1"/>
  <c r="G107" i="12" s="1"/>
  <c r="G106" i="12" s="1"/>
  <c r="F109" i="12"/>
  <c r="F108" i="12" s="1"/>
  <c r="F107" i="12" s="1"/>
  <c r="F106" i="12" s="1"/>
  <c r="H100" i="12"/>
  <c r="H99" i="12" s="1"/>
  <c r="H98" i="12" s="1"/>
  <c r="G100" i="12"/>
  <c r="G99" i="12" s="1"/>
  <c r="G98" i="12" s="1"/>
  <c r="H90" i="12"/>
  <c r="H89" i="12" s="1"/>
  <c r="G90" i="12"/>
  <c r="G89" i="12" s="1"/>
  <c r="F90" i="12"/>
  <c r="F89" i="12" s="1"/>
  <c r="G83" i="12"/>
  <c r="H80" i="12"/>
  <c r="H79" i="12" s="1"/>
  <c r="H78" i="12" s="1"/>
  <c r="G80" i="12"/>
  <c r="G79" i="12" s="1"/>
  <c r="G78" i="12" s="1"/>
  <c r="F80" i="12"/>
  <c r="F79" i="12" s="1"/>
  <c r="F78" i="12" s="1"/>
  <c r="G75" i="12"/>
  <c r="F75" i="12"/>
  <c r="H75" i="12"/>
  <c r="G64" i="12"/>
  <c r="H54" i="12"/>
  <c r="H50" i="12" s="1"/>
  <c r="G54" i="12"/>
  <c r="G50" i="12" s="1"/>
  <c r="H48" i="12"/>
  <c r="H47" i="12" s="1"/>
  <c r="G48" i="12"/>
  <c r="G47" i="12" s="1"/>
  <c r="F48" i="12"/>
  <c r="F47" i="12" s="1"/>
  <c r="I30" i="13" l="1"/>
  <c r="I29" i="13" s="1"/>
  <c r="I28" i="13" s="1"/>
  <c r="H36" i="13"/>
  <c r="H35" i="13" s="1"/>
  <c r="H34" i="13" s="1"/>
  <c r="H30" i="13"/>
  <c r="H29" i="13" s="1"/>
  <c r="H28" i="13" s="1"/>
  <c r="I36" i="13"/>
  <c r="I35" i="13" s="1"/>
  <c r="I34" i="13" s="1"/>
  <c r="F185" i="12"/>
  <c r="H44" i="12"/>
  <c r="H43" i="12" s="1"/>
  <c r="H42" i="12" s="1"/>
  <c r="F44" i="12"/>
  <c r="F43" i="12" s="1"/>
  <c r="F42" i="12" s="1"/>
  <c r="G19" i="12"/>
  <c r="G18" i="12" s="1"/>
  <c r="G17" i="12" s="1"/>
  <c r="G40" i="12"/>
  <c r="G39" i="12" s="1"/>
  <c r="G38" i="12" s="1"/>
  <c r="G44" i="12"/>
  <c r="G43" i="12" s="1"/>
  <c r="G42" i="12" s="1"/>
  <c r="H19" i="12"/>
  <c r="H18" i="12" s="1"/>
  <c r="H17" i="12" s="1"/>
  <c r="F19" i="12"/>
  <c r="F18" i="12" s="1"/>
  <c r="F17" i="12" s="1"/>
  <c r="H29" i="12"/>
  <c r="H28" i="12" s="1"/>
  <c r="H27" i="12" s="1"/>
  <c r="F40" i="12"/>
  <c r="F39" i="12" s="1"/>
  <c r="F38" i="12" s="1"/>
  <c r="H40" i="12"/>
  <c r="H39" i="12" s="1"/>
  <c r="H38" i="12" s="1"/>
  <c r="H237" i="12"/>
  <c r="H224" i="12" s="1"/>
  <c r="H103" i="12"/>
  <c r="H102" i="12" s="1"/>
  <c r="G29" i="12"/>
  <c r="G28" i="12" s="1"/>
  <c r="G27" i="12" s="1"/>
  <c r="G94" i="12"/>
  <c r="G172" i="12"/>
  <c r="G171" i="12" s="1"/>
  <c r="G170" i="12" s="1"/>
  <c r="H208" i="12"/>
  <c r="H207" i="12" s="1"/>
  <c r="F212" i="12"/>
  <c r="F211" i="12" s="1"/>
  <c r="F257" i="12"/>
  <c r="F256" i="12" s="1"/>
  <c r="F255" i="12" s="1"/>
  <c r="H203" i="12"/>
  <c r="F237" i="12"/>
  <c r="F224" i="12" s="1"/>
  <c r="H253" i="12"/>
  <c r="H252" i="12" s="1"/>
  <c r="H257" i="12"/>
  <c r="H256" i="12" s="1"/>
  <c r="H255" i="12" s="1"/>
  <c r="H83" i="12"/>
  <c r="H127" i="12"/>
  <c r="H126" i="12" s="1"/>
  <c r="H94" i="12"/>
  <c r="H172" i="12"/>
  <c r="H171" i="12" s="1"/>
  <c r="H170" i="12" s="1"/>
  <c r="H185" i="12"/>
  <c r="G194" i="12"/>
  <c r="G193" i="12" s="1"/>
  <c r="F208" i="12"/>
  <c r="F207" i="12" s="1"/>
  <c r="H212" i="12"/>
  <c r="H211" i="12" s="1"/>
  <c r="G142" i="12"/>
  <c r="G136" i="12" s="1"/>
  <c r="H142" i="12"/>
  <c r="H136" i="12" s="1"/>
  <c r="H194" i="12"/>
  <c r="H193" i="12" s="1"/>
  <c r="G112" i="12"/>
  <c r="G111" i="12" s="1"/>
  <c r="G179" i="12"/>
  <c r="G178" i="12" s="1"/>
  <c r="G59" i="12"/>
  <c r="G58" i="12" s="1"/>
  <c r="F64" i="12"/>
  <c r="G127" i="12"/>
  <c r="G126" i="12" s="1"/>
  <c r="H179" i="12"/>
  <c r="H178" i="12" s="1"/>
  <c r="F103" i="12"/>
  <c r="F102" i="12" s="1"/>
  <c r="G103" i="12"/>
  <c r="G102" i="12" s="1"/>
  <c r="H112" i="12"/>
  <c r="H111" i="12" s="1"/>
  <c r="F203" i="12"/>
  <c r="G237" i="12"/>
  <c r="G224" i="12" s="1"/>
  <c r="F252" i="12"/>
  <c r="G253" i="12"/>
  <c r="G252" i="12" s="1"/>
  <c r="G257" i="12"/>
  <c r="G256" i="12" s="1"/>
  <c r="G255" i="12" s="1"/>
  <c r="G185" i="12"/>
  <c r="H59" i="12"/>
  <c r="H64" i="12"/>
  <c r="G72" i="12"/>
  <c r="G71" i="12" s="1"/>
  <c r="H72" i="12"/>
  <c r="H71" i="12" s="1"/>
  <c r="G203" i="12"/>
  <c r="H221" i="12"/>
  <c r="H220" i="12" s="1"/>
  <c r="H248" i="12"/>
  <c r="H244" i="12" s="1"/>
  <c r="G248" i="12"/>
  <c r="G244" i="12" s="1"/>
  <c r="G35" i="12"/>
  <c r="G34" i="12" s="1"/>
  <c r="G33" i="12" s="1"/>
  <c r="H35" i="12"/>
  <c r="H34" i="12" s="1"/>
  <c r="H33" i="12" s="1"/>
  <c r="F112" i="12"/>
  <c r="F111" i="12" s="1"/>
  <c r="G208" i="12"/>
  <c r="G207" i="12" s="1"/>
  <c r="G212" i="12"/>
  <c r="G211" i="12" s="1"/>
  <c r="F218" i="12"/>
  <c r="F217" i="12" s="1"/>
  <c r="F194" i="12"/>
  <c r="F193" i="12" s="1"/>
  <c r="F192" i="12" s="1"/>
  <c r="F206" i="12" l="1"/>
  <c r="H192" i="12"/>
  <c r="G192" i="12"/>
  <c r="H206" i="12"/>
  <c r="G149" i="12"/>
  <c r="G243" i="12"/>
  <c r="G242" i="12" s="1"/>
  <c r="H243" i="12"/>
  <c r="H242" i="12" s="1"/>
  <c r="H70" i="12"/>
  <c r="H69" i="12" s="1"/>
  <c r="H169" i="12"/>
  <c r="G169" i="12"/>
  <c r="G70" i="12"/>
  <c r="G69" i="12" s="1"/>
  <c r="G46" i="12"/>
  <c r="G206" i="12"/>
  <c r="H58" i="12"/>
  <c r="H46" i="12" s="1"/>
  <c r="H149" i="12"/>
  <c r="F184" i="12" l="1"/>
  <c r="H184" i="12"/>
  <c r="G184" i="12"/>
  <c r="G50" i="11" l="1"/>
  <c r="G49" i="11" s="1"/>
  <c r="G48" i="11" s="1"/>
  <c r="G47" i="11" s="1"/>
  <c r="H50" i="11"/>
  <c r="H49" i="11" s="1"/>
  <c r="H48" i="11" s="1"/>
  <c r="H47" i="11" s="1"/>
  <c r="F50" i="11"/>
  <c r="F49" i="11" s="1"/>
  <c r="F48" i="11" s="1"/>
  <c r="F47" i="11" s="1"/>
  <c r="F74" i="12"/>
  <c r="G75" i="13" s="1"/>
  <c r="G73" i="13" s="1"/>
  <c r="G72" i="13" s="1"/>
  <c r="G71" i="13" s="1"/>
  <c r="G70" i="13" s="1"/>
  <c r="F61" i="12"/>
  <c r="G62" i="13" s="1"/>
  <c r="F77" i="11" l="1"/>
  <c r="F60" i="12"/>
  <c r="G61" i="13" s="1"/>
  <c r="G60" i="13" s="1"/>
  <c r="G59" i="13" s="1"/>
  <c r="G47" i="13" s="1"/>
  <c r="F72" i="12"/>
  <c r="F71" i="12" s="1"/>
  <c r="F70" i="12" s="1"/>
  <c r="F69" i="12" s="1"/>
  <c r="F37" i="12"/>
  <c r="G38" i="13" s="1"/>
  <c r="G36" i="13" s="1"/>
  <c r="G35" i="13" s="1"/>
  <c r="G34" i="13" s="1"/>
  <c r="F31" i="12"/>
  <c r="G32" i="13" s="1"/>
  <c r="F30" i="12"/>
  <c r="G31" i="13" s="1"/>
  <c r="H24" i="12"/>
  <c r="I25" i="13" s="1"/>
  <c r="I24" i="13" s="1"/>
  <c r="I23" i="13" s="1"/>
  <c r="I22" i="13" s="1"/>
  <c r="I17" i="13" s="1"/>
  <c r="I16" i="13" s="1"/>
  <c r="G24" i="12"/>
  <c r="H25" i="13" s="1"/>
  <c r="H24" i="13" s="1"/>
  <c r="H23" i="13" s="1"/>
  <c r="H22" i="13" s="1"/>
  <c r="H17" i="13" s="1"/>
  <c r="H16" i="13" s="1"/>
  <c r="F25" i="12"/>
  <c r="G26" i="13" s="1"/>
  <c r="F24" i="12"/>
  <c r="G25" i="13" s="1"/>
  <c r="G24" i="13" s="1"/>
  <c r="G23" i="13" s="1"/>
  <c r="G22" i="13" s="1"/>
  <c r="G30" i="13" l="1"/>
  <c r="G29" i="13" s="1"/>
  <c r="G28" i="13" s="1"/>
  <c r="G17" i="13" s="1"/>
  <c r="F23" i="12"/>
  <c r="F22" i="12" s="1"/>
  <c r="F21" i="12" s="1"/>
  <c r="F29" i="12"/>
  <c r="F28" i="12" s="1"/>
  <c r="F27" i="12" s="1"/>
  <c r="G23" i="12"/>
  <c r="G22" i="12" s="1"/>
  <c r="G21" i="12" s="1"/>
  <c r="G16" i="12" s="1"/>
  <c r="F59" i="12"/>
  <c r="F58" i="12" s="1"/>
  <c r="F35" i="12"/>
  <c r="F34" i="12" s="1"/>
  <c r="F33" i="12" s="1"/>
  <c r="H23" i="12"/>
  <c r="H22" i="12" s="1"/>
  <c r="H21" i="12" s="1"/>
  <c r="H16" i="12" s="1"/>
  <c r="H218" i="11"/>
  <c r="G218" i="11"/>
  <c r="F218" i="11"/>
  <c r="H216" i="11"/>
  <c r="H215" i="11" s="1"/>
  <c r="H214" i="11" s="1"/>
  <c r="H213" i="11" s="1"/>
  <c r="H212" i="11" s="1"/>
  <c r="G216" i="11"/>
  <c r="G215" i="11" s="1"/>
  <c r="G214" i="11" s="1"/>
  <c r="G213" i="11" s="1"/>
  <c r="G212" i="11" s="1"/>
  <c r="F216" i="11"/>
  <c r="H206" i="11"/>
  <c r="G206" i="11"/>
  <c r="H199" i="11"/>
  <c r="H198" i="11" s="1"/>
  <c r="G199" i="11"/>
  <c r="G198" i="11" s="1"/>
  <c r="F199" i="11"/>
  <c r="F198" i="11" s="1"/>
  <c r="H196" i="11"/>
  <c r="H195" i="11" s="1"/>
  <c r="G196" i="11"/>
  <c r="G195" i="11" s="1"/>
  <c r="F196" i="11"/>
  <c r="F195" i="11" s="1"/>
  <c r="H190" i="11"/>
  <c r="H189" i="11" s="1"/>
  <c r="H188" i="11" s="1"/>
  <c r="H187" i="11" s="1"/>
  <c r="G190" i="11"/>
  <c r="G189" i="11" s="1"/>
  <c r="G188" i="11" s="1"/>
  <c r="G187" i="11" s="1"/>
  <c r="F185" i="11"/>
  <c r="H185" i="11"/>
  <c r="G185" i="11"/>
  <c r="H183" i="11"/>
  <c r="G183" i="11"/>
  <c r="F183" i="11"/>
  <c r="F178" i="11"/>
  <c r="F177" i="11" s="1"/>
  <c r="F176" i="11" s="1"/>
  <c r="F175" i="11" s="1"/>
  <c r="H178" i="11"/>
  <c r="H177" i="11" s="1"/>
  <c r="H176" i="11" s="1"/>
  <c r="H175" i="11" s="1"/>
  <c r="G178" i="11"/>
  <c r="G177" i="11" s="1"/>
  <c r="G176" i="11" s="1"/>
  <c r="G175" i="11" s="1"/>
  <c r="H172" i="11"/>
  <c r="H171" i="11" s="1"/>
  <c r="H170" i="11" s="1"/>
  <c r="H169" i="11" s="1"/>
  <c r="H168" i="11" s="1"/>
  <c r="G172" i="11"/>
  <c r="G171" i="11" s="1"/>
  <c r="G170" i="11" s="1"/>
  <c r="G169" i="11" s="1"/>
  <c r="G168" i="11" s="1"/>
  <c r="F172" i="11"/>
  <c r="F171" i="11" s="1"/>
  <c r="F170" i="11" s="1"/>
  <c r="F169" i="11" s="1"/>
  <c r="F168" i="11" s="1"/>
  <c r="H166" i="11"/>
  <c r="H165" i="11" s="1"/>
  <c r="H164" i="11" s="1"/>
  <c r="H163" i="11" s="1"/>
  <c r="H162" i="11" s="1"/>
  <c r="G166" i="11"/>
  <c r="G165" i="11" s="1"/>
  <c r="G164" i="11" s="1"/>
  <c r="G163" i="11" s="1"/>
  <c r="G162" i="11" s="1"/>
  <c r="F166" i="11"/>
  <c r="F165" i="11" s="1"/>
  <c r="F164" i="11" s="1"/>
  <c r="F163" i="11" s="1"/>
  <c r="F162" i="11" s="1"/>
  <c r="F160" i="11"/>
  <c r="F159" i="11" s="1"/>
  <c r="F158" i="11" s="1"/>
  <c r="F157" i="11" s="1"/>
  <c r="H160" i="11"/>
  <c r="H159" i="11" s="1"/>
  <c r="H158" i="11" s="1"/>
  <c r="H157" i="11" s="1"/>
  <c r="G160" i="11"/>
  <c r="G159" i="11" s="1"/>
  <c r="G158" i="11" s="1"/>
  <c r="G157" i="11" s="1"/>
  <c r="H155" i="11"/>
  <c r="H154" i="11" s="1"/>
  <c r="H153" i="11" s="1"/>
  <c r="H152" i="11" s="1"/>
  <c r="G155" i="11"/>
  <c r="G154" i="11" s="1"/>
  <c r="G153" i="11" s="1"/>
  <c r="G152" i="11" s="1"/>
  <c r="F155" i="11"/>
  <c r="F154" i="11" s="1"/>
  <c r="F153" i="11" s="1"/>
  <c r="F152" i="11" s="1"/>
  <c r="F148" i="11"/>
  <c r="F147" i="11" s="1"/>
  <c r="F146" i="11" s="1"/>
  <c r="F145" i="11" s="1"/>
  <c r="H148" i="11"/>
  <c r="H147" i="11" s="1"/>
  <c r="H146" i="11" s="1"/>
  <c r="H145" i="11" s="1"/>
  <c r="G148" i="11"/>
  <c r="G147" i="11" s="1"/>
  <c r="G146" i="11" s="1"/>
  <c r="G145" i="11" s="1"/>
  <c r="F143" i="11"/>
  <c r="F142" i="11" s="1"/>
  <c r="F141" i="11" s="1"/>
  <c r="F140" i="11" s="1"/>
  <c r="H143" i="11"/>
  <c r="H142" i="11" s="1"/>
  <c r="H141" i="11" s="1"/>
  <c r="H140" i="11" s="1"/>
  <c r="G143" i="11"/>
  <c r="G142" i="11" s="1"/>
  <c r="G141" i="11" s="1"/>
  <c r="G140" i="11" s="1"/>
  <c r="H137" i="11"/>
  <c r="H136" i="11" s="1"/>
  <c r="H135" i="11" s="1"/>
  <c r="H134" i="11" s="1"/>
  <c r="G137" i="11"/>
  <c r="G136" i="11" s="1"/>
  <c r="G135" i="11" s="1"/>
  <c r="G134" i="11" s="1"/>
  <c r="F137" i="11"/>
  <c r="F136" i="11" s="1"/>
  <c r="F135" i="11" s="1"/>
  <c r="F134" i="11" s="1"/>
  <c r="F132" i="11"/>
  <c r="F131" i="11" s="1"/>
  <c r="F130" i="11" s="1"/>
  <c r="F129" i="11" s="1"/>
  <c r="F128" i="11" s="1"/>
  <c r="H131" i="11"/>
  <c r="H130" i="11" s="1"/>
  <c r="H129" i="11" s="1"/>
  <c r="H128" i="11" s="1"/>
  <c r="G131" i="11"/>
  <c r="G130" i="11" s="1"/>
  <c r="G129" i="11" s="1"/>
  <c r="G128" i="11" s="1"/>
  <c r="H125" i="11"/>
  <c r="H124" i="11" s="1"/>
  <c r="H123" i="11" s="1"/>
  <c r="H122" i="11" s="1"/>
  <c r="G125" i="11"/>
  <c r="G124" i="11" s="1"/>
  <c r="G123" i="11" s="1"/>
  <c r="G122" i="11" s="1"/>
  <c r="F125" i="11"/>
  <c r="F124" i="11" s="1"/>
  <c r="F123" i="11" s="1"/>
  <c r="F122" i="11" s="1"/>
  <c r="H120" i="11"/>
  <c r="H119" i="11" s="1"/>
  <c r="G120" i="11"/>
  <c r="G119" i="11" s="1"/>
  <c r="F120" i="11"/>
  <c r="F119" i="11" s="1"/>
  <c r="F117" i="11"/>
  <c r="F116" i="11" s="1"/>
  <c r="H117" i="11"/>
  <c r="H116" i="11" s="1"/>
  <c r="H115" i="11" s="1"/>
  <c r="H114" i="11" s="1"/>
  <c r="G117" i="11"/>
  <c r="G116" i="11" s="1"/>
  <c r="H112" i="11"/>
  <c r="H111" i="11" s="1"/>
  <c r="H110" i="11" s="1"/>
  <c r="H109" i="11" s="1"/>
  <c r="G112" i="11"/>
  <c r="G111" i="11" s="1"/>
  <c r="G110" i="11" s="1"/>
  <c r="G109" i="11" s="1"/>
  <c r="F112" i="11"/>
  <c r="F111" i="11" s="1"/>
  <c r="F110" i="11" s="1"/>
  <c r="F109" i="11" s="1"/>
  <c r="F106" i="11"/>
  <c r="F105" i="11" s="1"/>
  <c r="H106" i="11"/>
  <c r="H105" i="11" s="1"/>
  <c r="G106" i="11"/>
  <c r="G105" i="11" s="1"/>
  <c r="H101" i="11"/>
  <c r="H100" i="11" s="1"/>
  <c r="F91" i="11"/>
  <c r="H91" i="11"/>
  <c r="G91" i="11"/>
  <c r="F89" i="11"/>
  <c r="H89" i="11"/>
  <c r="G89" i="11"/>
  <c r="H87" i="11"/>
  <c r="G87" i="11"/>
  <c r="F87" i="11"/>
  <c r="H83" i="11"/>
  <c r="G83" i="11"/>
  <c r="H81" i="11"/>
  <c r="G81" i="11"/>
  <c r="F81" i="11"/>
  <c r="H77" i="11"/>
  <c r="G77" i="11"/>
  <c r="H73" i="11"/>
  <c r="F69" i="11"/>
  <c r="G64" i="11"/>
  <c r="H64" i="11"/>
  <c r="F64" i="11"/>
  <c r="H60" i="11"/>
  <c r="G60" i="11"/>
  <c r="F60" i="11"/>
  <c r="F55" i="11"/>
  <c r="F54" i="11" s="1"/>
  <c r="F53" i="11" s="1"/>
  <c r="F52" i="11" s="1"/>
  <c r="H55" i="11"/>
  <c r="H54" i="11" s="1"/>
  <c r="H53" i="11" s="1"/>
  <c r="H52" i="11" s="1"/>
  <c r="G55" i="11"/>
  <c r="G54" i="11" s="1"/>
  <c r="G53" i="11" s="1"/>
  <c r="G52" i="11" s="1"/>
  <c r="F44" i="11"/>
  <c r="H44" i="11"/>
  <c r="G44" i="11"/>
  <c r="F40" i="11"/>
  <c r="G40" i="11"/>
  <c r="H40" i="11"/>
  <c r="H38" i="11"/>
  <c r="G38" i="11"/>
  <c r="F38" i="11"/>
  <c r="H30" i="11"/>
  <c r="H29" i="11" s="1"/>
  <c r="H28" i="11" s="1"/>
  <c r="H27" i="11" s="1"/>
  <c r="G30" i="11"/>
  <c r="G29" i="11" s="1"/>
  <c r="G28" i="11" s="1"/>
  <c r="G27" i="11" s="1"/>
  <c r="F30" i="11"/>
  <c r="F29" i="11" s="1"/>
  <c r="F28" i="11" s="1"/>
  <c r="F27" i="11" s="1"/>
  <c r="G23" i="11"/>
  <c r="G22" i="11" s="1"/>
  <c r="G21" i="11" s="1"/>
  <c r="G20" i="11" s="1"/>
  <c r="F23" i="11"/>
  <c r="F22" i="11" s="1"/>
  <c r="F21" i="11" s="1"/>
  <c r="F20" i="11" s="1"/>
  <c r="F18" i="11"/>
  <c r="F17" i="11" s="1"/>
  <c r="F16" i="11" s="1"/>
  <c r="F15" i="11" s="1"/>
  <c r="H18" i="11"/>
  <c r="H17" i="11" s="1"/>
  <c r="H16" i="11" s="1"/>
  <c r="H15" i="11" s="1"/>
  <c r="G18" i="11"/>
  <c r="G17" i="11" s="1"/>
  <c r="G16" i="11" s="1"/>
  <c r="G15" i="11" s="1"/>
  <c r="H80" i="11" l="1"/>
  <c r="G182" i="11"/>
  <c r="G181" i="11" s="1"/>
  <c r="G180" i="11" s="1"/>
  <c r="G80" i="11"/>
  <c r="H205" i="11"/>
  <c r="H204" i="11" s="1"/>
  <c r="H203" i="11" s="1"/>
  <c r="H202" i="11" s="1"/>
  <c r="G205" i="11"/>
  <c r="G204" i="11" s="1"/>
  <c r="G203" i="11" s="1"/>
  <c r="G202" i="11" s="1"/>
  <c r="G127" i="11"/>
  <c r="H82" i="12"/>
  <c r="H77" i="12" s="1"/>
  <c r="F98" i="12"/>
  <c r="F244" i="12"/>
  <c r="F243" i="12" s="1"/>
  <c r="F242" i="12" s="1"/>
  <c r="F149" i="12"/>
  <c r="G82" i="12"/>
  <c r="G77" i="12" s="1"/>
  <c r="F46" i="12"/>
  <c r="F16" i="12" s="1"/>
  <c r="H194" i="11"/>
  <c r="H193" i="11" s="1"/>
  <c r="F194" i="11"/>
  <c r="F193" i="11" s="1"/>
  <c r="H99" i="11"/>
  <c r="H98" i="11" s="1"/>
  <c r="H97" i="11" s="1"/>
  <c r="G139" i="11"/>
  <c r="H182" i="11"/>
  <c r="H181" i="11" s="1"/>
  <c r="H180" i="11" s="1"/>
  <c r="H174" i="11" s="1"/>
  <c r="F215" i="11"/>
  <c r="F214" i="11" s="1"/>
  <c r="F213" i="11" s="1"/>
  <c r="F212" i="11" s="1"/>
  <c r="G115" i="11"/>
  <c r="G114" i="11" s="1"/>
  <c r="G108" i="11" s="1"/>
  <c r="G194" i="11"/>
  <c r="G193" i="11" s="1"/>
  <c r="G174" i="11" s="1"/>
  <c r="F206" i="11"/>
  <c r="G37" i="11"/>
  <c r="G36" i="11" s="1"/>
  <c r="G35" i="11" s="1"/>
  <c r="H23" i="11"/>
  <c r="H22" i="11" s="1"/>
  <c r="H21" i="11" s="1"/>
  <c r="H20" i="11" s="1"/>
  <c r="G69" i="11"/>
  <c r="H69" i="11"/>
  <c r="H59" i="11" s="1"/>
  <c r="G73" i="11"/>
  <c r="F83" i="11"/>
  <c r="F80" i="11" s="1"/>
  <c r="F101" i="11"/>
  <c r="F100" i="11" s="1"/>
  <c r="F99" i="11" s="1"/>
  <c r="F98" i="11" s="1"/>
  <c r="F97" i="11" s="1"/>
  <c r="G101" i="11"/>
  <c r="G100" i="11" s="1"/>
  <c r="G99" i="11" s="1"/>
  <c r="G98" i="11" s="1"/>
  <c r="G97" i="11" s="1"/>
  <c r="F182" i="11"/>
  <c r="F181" i="11" s="1"/>
  <c r="F180" i="11" s="1"/>
  <c r="F59" i="11"/>
  <c r="F190" i="11"/>
  <c r="F189" i="11" s="1"/>
  <c r="F188" i="11" s="1"/>
  <c r="F187" i="11" s="1"/>
  <c r="F139" i="11"/>
  <c r="H127" i="11"/>
  <c r="F37" i="11"/>
  <c r="F36" i="11" s="1"/>
  <c r="F35" i="11" s="1"/>
  <c r="H108" i="11"/>
  <c r="F115" i="11"/>
  <c r="F114" i="11" s="1"/>
  <c r="F108" i="11" s="1"/>
  <c r="H139" i="11"/>
  <c r="F127" i="11"/>
  <c r="H37" i="11"/>
  <c r="H36" i="11" s="1"/>
  <c r="H35" i="11" s="1"/>
  <c r="F90" i="10"/>
  <c r="F85" i="10" s="1"/>
  <c r="E90" i="10"/>
  <c r="E85" i="10" s="1"/>
  <c r="F83" i="10"/>
  <c r="F82" i="10" s="1"/>
  <c r="E83" i="10"/>
  <c r="E82" i="10" s="1"/>
  <c r="D83" i="10"/>
  <c r="D82" i="10" s="1"/>
  <c r="D15" i="10" s="1"/>
  <c r="F76" i="10"/>
  <c r="F73" i="10" s="1"/>
  <c r="E76" i="10"/>
  <c r="E73" i="10" s="1"/>
  <c r="F17" i="10"/>
  <c r="F16" i="10" s="1"/>
  <c r="F15" i="10" s="1"/>
  <c r="E17" i="10"/>
  <c r="E16" i="10" s="1"/>
  <c r="E15" i="10" s="1"/>
  <c r="F205" i="11" l="1"/>
  <c r="F204" i="11" s="1"/>
  <c r="F203" i="11" s="1"/>
  <c r="F202" i="11" s="1"/>
  <c r="F172" i="12"/>
  <c r="F171" i="12" s="1"/>
  <c r="F170" i="12" s="1"/>
  <c r="G59" i="11"/>
  <c r="G58" i="11" s="1"/>
  <c r="G57" i="11" s="1"/>
  <c r="F58" i="11"/>
  <c r="F57" i="11" s="1"/>
  <c r="F14" i="11" s="1"/>
  <c r="H58" i="11"/>
  <c r="H57" i="11" s="1"/>
  <c r="F174" i="11"/>
  <c r="F13" i="11" l="1"/>
  <c r="G14" i="11"/>
  <c r="G13" i="11" s="1"/>
  <c r="H14" i="11"/>
  <c r="H13" i="11" s="1"/>
  <c r="H119" i="12"/>
  <c r="H118" i="12" s="1"/>
  <c r="H117" i="12" s="1"/>
  <c r="H116" i="12" s="1"/>
  <c r="H15" i="12" s="1"/>
  <c r="F94" i="12"/>
  <c r="F127" i="12"/>
  <c r="F126" i="12" s="1"/>
  <c r="F179" i="12"/>
  <c r="F178" i="12" s="1"/>
  <c r="F169" i="12" s="1"/>
  <c r="F118" i="12"/>
  <c r="F117" i="12" s="1"/>
  <c r="G119" i="12"/>
  <c r="G118" i="12" s="1"/>
  <c r="G117" i="12" s="1"/>
  <c r="F116" i="12" l="1"/>
  <c r="G116" i="12"/>
  <c r="G15" i="12" s="1"/>
  <c r="D26" i="19" l="1"/>
  <c r="D24" i="19" l="1"/>
  <c r="D14" i="19" s="1"/>
  <c r="E26" i="19"/>
  <c r="E24" i="19" l="1"/>
  <c r="E14" i="19" s="1"/>
  <c r="F83" i="12" l="1"/>
  <c r="F82" i="12" s="1"/>
  <c r="F77" i="12" s="1"/>
  <c r="F15" i="12" s="1"/>
  <c r="G88" i="13"/>
  <c r="G87" i="13" s="1"/>
  <c r="G84" i="13" s="1"/>
  <c r="G83" i="13" s="1"/>
  <c r="G78" i="13" s="1"/>
  <c r="G16" i="13" s="1"/>
  <c r="C26" i="19" l="1"/>
  <c r="C24" i="19" s="1"/>
  <c r="C14" i="19" s="1"/>
</calcChain>
</file>

<file path=xl/sharedStrings.xml><?xml version="1.0" encoding="utf-8"?>
<sst xmlns="http://schemas.openxmlformats.org/spreadsheetml/2006/main" count="4913" uniqueCount="882">
  <si>
    <t>701</t>
  </si>
  <si>
    <t xml:space="preserve">Государственная пошлина за выдачу разрешения на установку рекламной конструкции
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</si>
  <si>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</si>
  <si>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</si>
  <si>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</si>
  <si>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</si>
  <si>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оказания платных услуг (работ) получателями средств бюджетов муниципальных районов (Структурное подразделение  детский сад МКДОУ "Сардаана" с.Беченча  СОШ Беченча)</t>
  </si>
  <si>
    <t>Прочие доходы от оказания платных услуг (работ) получателями средств бюджетов муниципальных районов (Структурное подразделение "Детский сад "Туллукчаан" МКОУ СОШ с.Натора)</t>
  </si>
  <si>
    <t>Прочие доходы от оказания платных услуг (работ) получателями средств бюджетов муниципальных районов  (структурное подразделение детский сад "Сардаана" МКОУ СОШ с.Чамча)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</si>
  <si>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"Кэнчээри" МКОУ "Орто-Нахаринская СОШ")</t>
  </si>
  <si>
    <t>Прочие доходы от оказания платных услуг (работ) получателями средств бюджетов муниципальных районов (МКО ДО «ДШИ г. Ленска»)</t>
  </si>
  <si>
    <t>Прочие доходы от оказания платных услуг (работ) получателями средств бюджетов муниципальных районов СП "детский сад "Василёк" МКОУ  СОШ с.Нюя"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</si>
  <si>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</si>
  <si>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</si>
  <si>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</si>
  <si>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</si>
  <si>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</si>
  <si>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</si>
  <si>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</si>
  <si>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</si>
  <si>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</si>
  <si>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</si>
  <si>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</si>
  <si>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</si>
  <si>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</si>
  <si>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</si>
  <si>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</si>
  <si>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</si>
  <si>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</si>
  <si>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</si>
  <si>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</si>
  <si>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Прочие неналоговые доходы бюджетов муниципальных районов (стоимость права за установку и эксплуатацию рекламной конструкции)</t>
  </si>
  <si>
    <t xml:space="preserve">Поступления в бюджеты муниципальных районов по решениям о взыскании средств из иных бюджетов бюджетной системы Российской Федерации
</t>
  </si>
  <si>
    <t>Выполнение отдельных государственных полномочий по государственному регулированию цен (тарифов)</t>
  </si>
  <si>
    <t>Прочие безвозмездные поступления в бюджеты муниципальных районов</t>
  </si>
  <si>
    <t>Приложение № 3</t>
  </si>
  <si>
    <t>к проекту решенияРайонного</t>
  </si>
  <si>
    <t>Совета депутатов</t>
  </si>
  <si>
    <t>муниципального образования</t>
  </si>
  <si>
    <t>"Ленский район"</t>
  </si>
  <si>
    <t>КБК</t>
  </si>
  <si>
    <t>Наименование</t>
  </si>
  <si>
    <t>Сумма на 2023 год</t>
  </si>
  <si>
    <t>182 1 01 02000 01 0000 110</t>
  </si>
  <si>
    <t>Налог на доходы физических лиц</t>
  </si>
  <si>
    <t>182 1 01 02010 01 0000 110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</si>
  <si>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</si>
  <si>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</si>
  <si>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</si>
  <si>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182 1 01 02030 01 0000 110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</si>
  <si>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</si>
  <si>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182 1 01 02040 01 0000 110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</si>
  <si>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</si>
  <si>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НАЛОГИ НА ТОВАРЫ (РАБОТЫ, УСЛУГИ), РЕАЛИЗУЕМЫЕ НА ТЕРРИТОРИИ РОССИЙСКОЙ ФЕДЕРАЦИИ</t>
  </si>
  <si>
    <t xml:space="preserve">100 1 03 02231 01 0000 110
</t>
  </si>
  <si>
    <t>Доходы от уплаты акцизов на дизельное топливо, зачисляемые в консолидированные бюджеты субъектов Российской Федерации</t>
  </si>
  <si>
    <t xml:space="preserve">100 1 03 02241 01 0000 110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</si>
  <si>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</si>
  <si>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100 1 03 02251 01 0000 110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</si>
  <si>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</si>
  <si>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100 1 03 02261 01 0000 110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</si>
  <si>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</si>
  <si>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</si>
  <si>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</si>
  <si>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</si>
  <si>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</si>
  <si>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182 1 05 01011 01 0000 110</t>
  </si>
  <si>
    <t xml:space="preserve">Налог, взимаемый с налогоплательщиков, выбравших в качестве объекта налогообложения доходы
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</si>
  <si>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</si>
  <si>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</si>
  <si>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182 1 05 03010 01 0000 110</t>
  </si>
  <si>
    <t xml:space="preserve">Единый сельскохозяйственный налог
</t>
  </si>
  <si>
    <t xml:space="preserve">182 1 05 04020 02 0000 110
</t>
  </si>
  <si>
    <t xml:space="preserve">Налог, взимаемый в связи с применением патентной системы налогообложения, зачисляемый в бюджеты муниципальных районов 
</t>
  </si>
  <si>
    <t>182 1 06 00000 00 0000 000</t>
  </si>
  <si>
    <t>НАЛОГИ НА ИМУЩЕСТВО</t>
  </si>
  <si>
    <t>000 1 06 06033 05 0000 110</t>
  </si>
  <si>
    <t xml:space="preserve">Земельный налог с организаций, обладающих земельным участком, расположенным в границах межселенных территорий
</t>
  </si>
  <si>
    <t>000 1 06 06043 05 0000 110</t>
  </si>
  <si>
    <t xml:space="preserve">Земельный налог с физических лиц, обладающих земельным участком, расположенным в границах межселенных территорий
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</si>
  <si>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</si>
  <si>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</si>
  <si>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</si>
  <si>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 xml:space="preserve">Налог на добычу общераспространенных полезных ископаемых
</t>
  </si>
  <si>
    <t>000 1 08 0000000 0000 000</t>
  </si>
  <si>
    <t>ГОСУДАРСТВЕННАЯ ПОШЛИНА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</si>
  <si>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</si>
  <si>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</si>
  <si>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000 1 08 07150 01 0000 110</t>
  </si>
  <si>
    <t>000 1 11 0000000 0000 000</t>
  </si>
  <si>
    <t xml:space="preserve">ДОХОДЫ ОТ ИСПОЛЬЗОВАНИЯ ИМУЩЕСТВА, НАХОДЯЩЕГОСЯ В ГОСУДАРСТВЕННОЙ И МУНИЦИПАЛЬНОЙ СОБСТВЕННОСТИ
</t>
  </si>
  <si>
    <t>701 1 11 01050 05 0000 120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</si>
  <si>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</si>
  <si>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</si>
  <si>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</si>
  <si>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701 1 11 05013 05 0000 120</t>
  </si>
  <si>
    <t>000 1 11 05013 13 0000 120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</si>
  <si>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</si>
  <si>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701 1 11 05025 05 0000 120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</si>
  <si>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</si>
  <si>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701 1 11 05035 05 0000 120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</si>
  <si>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</si>
  <si>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701 1 11 05075 05 0000 120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</si>
  <si>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</si>
  <si>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>ПЛАТЕЖИ ПРИ ПОЛЬЗОВАНИИ ПРИРОДНЫМИ РЕСУРСАМИ</t>
  </si>
  <si>
    <t xml:space="preserve">Плата за выбросы загрязняющих веществ в атмосферный воздух стационарными объектами 
</t>
  </si>
  <si>
    <t xml:space="preserve">Плата за сбросы загрязняющих веществ в водные объекты
</t>
  </si>
  <si>
    <t xml:space="preserve">Плата за размещение отходов производства и потребления
</t>
  </si>
  <si>
    <t>701 1 13 01000 00 0000 130</t>
  </si>
  <si>
    <t xml:space="preserve">Доходы от оказания платных услуг (работ)
</t>
  </si>
  <si>
    <t>701 1 13 01995 05 0014 130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</si>
  <si>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"Ёлочка" СОШ с.Толон)</t>
  </si>
  <si>
    <t>701 1 13 01995 05 0016 130</t>
  </si>
  <si>
    <t>Прочие доходы от оказания платных услуг (работ) получателями средств бюджетов муниципальных районов  (Дошкольная группа ООШ ООШ с.Дорожный)</t>
  </si>
  <si>
    <t>701 1 13 01995 05 0017 130</t>
  </si>
  <si>
    <t>Прочие доходы от оказания платных услуг (работ) получателями средств бюджетов муниципальных районов (МКДОУ "Золотой ключик")</t>
  </si>
  <si>
    <t>701 1 13 01995 05 0021 130</t>
  </si>
  <si>
    <t>Прочие доходы от оказания платных услуг (работ) получателями средств бюджетов муниципальных районов  (Дошкольная группа МКОУ СОШ с.Турукта)</t>
  </si>
  <si>
    <t>701 1 13 01995 05 0022 130</t>
  </si>
  <si>
    <t>Прочие доходы от оказания платных услуг (работ) получателями средств бюджетов муниципальных районов  (ДС на базе филиала НШ с.Батамай МКОУ ООШ с.Мурья)</t>
  </si>
  <si>
    <t>701 1 13 01995 05 0034 130</t>
  </si>
  <si>
    <t>Прочие доходы от оказания платных услуг (работ) получателями средств бюджетов муниципальных районов( МКДОУ "Белочка")</t>
  </si>
  <si>
    <t>701 1 13 01995 05 0035 130</t>
  </si>
  <si>
    <t>701 1 13 01995 05 0036 130</t>
  </si>
  <si>
    <t>701 1 13 01995 05 0037 130</t>
  </si>
  <si>
    <t>701 1 13 01995 05 0039 130</t>
  </si>
  <si>
    <t>701 1 13 01995 05 0040 130</t>
  </si>
  <si>
    <t>Прочие доходы от оказания платных услуг (работ) получателями средств бюджетов муниципальных районов ( МКДОУ "Звездочка")</t>
  </si>
  <si>
    <t>701 1 13 01995 05 0042 130</t>
  </si>
  <si>
    <t>Прочие доходы от оказания платных услуг (работ) получателями средств бюджетов муниципальных районов (МКДОУ ЦРР "Сказка")</t>
  </si>
  <si>
    <t>701 1 13 01995 05 0051 130</t>
  </si>
  <si>
    <t>Прочие доходы от оказания платных услуг (работ) получателями средств бюджетов муниципальных районов (МКДОУ "Искорка")</t>
  </si>
  <si>
    <t>701 1 13 01995 05 0012 130</t>
  </si>
  <si>
    <t>701 1 13 01995 05 0053 130</t>
  </si>
  <si>
    <t>Прочие доходы от оказания платных услуг (работ) получателями средств бюджетов муниципальных районов (МКДОУ детский сад "Теремок" г.Ленск "ЛР")</t>
  </si>
  <si>
    <t>701 1 13 01995 05 0055 130</t>
  </si>
  <si>
    <t>Прочие доходы от оказания платных услуг (работ) получателями средств бюджетов муниципальных районов ( МКДОУ детский сад "Чебурашка")</t>
  </si>
  <si>
    <t>701 1 13 01995 05 0056 130</t>
  </si>
  <si>
    <t>Прочие доходы от оказания платных услуг (работ) получателями средств бюджетов муниципальных районов (МКДОУ ЦРР-д/с "Колокольчик" п.Витим )</t>
  </si>
  <si>
    <t>701 1 13 01995 05 0057 130</t>
  </si>
  <si>
    <t>Прочие доходы от оказания платных услуг (работ) получателями средств бюджетов муниципальных районов (МКДОУ Детский сад "Светлячок" п.Пеледуй)</t>
  </si>
  <si>
    <t>701 1 13 01995 05 0058 130</t>
  </si>
  <si>
    <t>701 1 13 01995 05 0059 130</t>
  </si>
  <si>
    <t>Прочие доходы от оказания платных услуг (работ) получателями средств бюджетов муниципальных районов (МКДОУ  Детский сад "Солнышко")</t>
  </si>
  <si>
    <t>701 1 13 01995 05 0060 130</t>
  </si>
  <si>
    <t>Прочие доходы от оказания платных услуг (работ) получателями средств бюджетов муниципальных районов (МКДОУ  "ЦРР-д/с "Сардаана")</t>
  </si>
  <si>
    <t>000 1 14 00000 00 0000 000</t>
  </si>
  <si>
    <t xml:space="preserve">ДОХОДЫ ОТ ПРОДАЖИ МАТЕРИАЛЬНЫХ И НЕМАТЕРИАЛЬНЫХ АКТИВОВ
</t>
  </si>
  <si>
    <t>701 1 14 02000 05 0000 410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</si>
  <si>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</si>
  <si>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000 1 14 06000 05 0000 430</t>
  </si>
  <si>
    <t xml:space="preserve">Доходы от продажи земельных участков, находящихся в государственной и муниципальной собственности
</t>
  </si>
  <si>
    <t>000 1 14 06013 05 0000 430</t>
  </si>
  <si>
    <t>000 1 14 06013 13 0000 430</t>
  </si>
  <si>
    <t>000 1 17 00000 00 0000 000</t>
  </si>
  <si>
    <t>ПРОЧИЕ НЕНАЛОГОВЫЕ ДОХОДЫ</t>
  </si>
  <si>
    <t>701 1 17 05050 05 0000 180</t>
  </si>
  <si>
    <t>итого собственных доходов:</t>
  </si>
  <si>
    <t>701 2 00 00000 00 0000 000</t>
  </si>
  <si>
    <t>БЕЗВОЗМЕЗДНЫЕ ПОСТУПЛЕНИЯ</t>
  </si>
  <si>
    <t>701 2 02 00000 00 0000 000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</si>
  <si>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</si>
  <si>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образований, в т.ч.</t>
  </si>
  <si>
    <t>Субсидии бюджетам бюджетной системы Российской Федерации (межбюджетные субсидии)</t>
  </si>
  <si>
    <t xml:space="preserve">Субсидия на  организацию отдыха детей в каникулярное время </t>
  </si>
  <si>
    <t>Организация и проведение конкурса на предоставление субсидии по реализации по патриотическому воспитанию молодежи в муниципальных образованиях РС(Я)</t>
  </si>
  <si>
    <t>Субсидия на софинансирование расходных обязательств по реализации плана мероприятий комплексного развития муниципального образования на 2013-2018 годы</t>
  </si>
  <si>
    <t>Ремонт улично-дорожной сети населенных пунктов, в том числе включая г.Якутск</t>
  </si>
  <si>
    <t>Субсидии на создание туристских комплексов на территории перспективных туристко-рекреационных кластеров РС (Я)</t>
  </si>
  <si>
    <t>Софинансирование муниципальных программ развития предпринимательства</t>
  </si>
  <si>
    <t>Создание и развитие инфраструктцры поддержки субьектов малого предпринимательства бизнес-инкубатор</t>
  </si>
  <si>
    <t>Субсидия на эксплуатацию и содержание сооружений инженерной защиты</t>
  </si>
  <si>
    <t>Содействие во внедрении материалов, оборудования, технологий имеющих высокую энергетическую эффективность</t>
  </si>
  <si>
    <t>Субсидия на реализацию подпрограммы "Обеспечение жильем молодых семей" (республиканский бюджет)</t>
  </si>
  <si>
    <t>Субсидия на софинансирование муниципальных инвестиционных проектов</t>
  </si>
  <si>
    <t>701 2 02 30000 00 0000 150</t>
  </si>
  <si>
    <t>Субвенции бюджетам субъектов Российской Федерации и муниципальных образований, в т.ч.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</si>
  <si>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</si>
  <si>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</si>
  <si>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Субвенция на выполнение государственных полномочий по выплате единовременного пособия при всех формах устройства детей, оставшихся без попечения родителей, в семью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</si>
  <si>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</si>
  <si>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на выполнение государственных полномочий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</si>
  <si>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Субвенция на осуществление государственных полномочий по организации деятельности административных комиссий по рассмотрению дел об административных правонарушениях</t>
  </si>
  <si>
    <t>Субвенция на исполнение функций комиссий по делам несовершеннолетних и защите их прав</t>
  </si>
  <si>
    <t>Субвенция на выполнение отдельных государственных полномочий по государственному регулированию цен (тарифов)</t>
  </si>
  <si>
    <t>Субвенция на выполнение отдельных государственных полномочий по комплектованию, хранению, учету и использованию документов Архивного фонда РС (Я) и других архивных документов, относящихся к государственной собственности Республики Саха (Якутия)</t>
  </si>
  <si>
    <t>Субвенция на 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</si>
  <si>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Субвенция на выполнение отдельных государственных полномочий по опеке и попечительству в отношении несовершеннолетних</t>
  </si>
  <si>
    <t xml:space="preserve">Субвенция на реализацию государственного стандарта общего образования </t>
  </si>
  <si>
    <t xml:space="preserve">Субвенция на реализацию государственного образовательного стандарта дошкольного  образования </t>
  </si>
  <si>
    <t>Субвенция на выполнение отдельных государственных полномочий на организацию мероприятий по предупреждению и ликивдации болезней животных, их лечению, защите населения от болезней, общих для человека и животных</t>
  </si>
  <si>
    <t>Субвенция на выполнение отдельных государственных полномочий по обеспечению деятельности специальных (коррекционных) образовательных учреждений для обучающихся, воспитанников с ограниченными возможностями здоровья, оздоровительных образовательных учреждений санаторного типа для детей, нуждающихся в длительном лечении</t>
  </si>
  <si>
    <t>Субвенция на выполнение отдельных государственных полномочий по поддержке сельскохозяйственного производства муниципальными служащими</t>
  </si>
  <si>
    <t>Субвенция на выполнение отдельных государственных полномочий на другие  расходы, связанные с обеспечением осуществления отдельных государственных полномочий по поддержке сельскохозяйственного производства</t>
  </si>
  <si>
    <t>Выполнение отдельных государственных полномочий на поддержку скотоводства</t>
  </si>
  <si>
    <t>Выполнение отдельных государственных полномочий на поддержку базовых свиноводческих хозяйств</t>
  </si>
  <si>
    <t>Выполнение отдельных государственных полномочий на поддержку табунного коневодства</t>
  </si>
  <si>
    <t>Выполнение отдельных государственных полномочий поддержку производства картофеля</t>
  </si>
  <si>
    <t>Выполнение отдельных государственных полномочий на поддержку производства овощей открытого грунта</t>
  </si>
  <si>
    <t>Субвенция на осуществление гос.полномочий по реализации Федерального закона от 25 октября 2002 года № 125-ФЗ "О жилищных субсидиях гражданам, выезжающим из районов Крайнего Севера и приравненных к ним местностей"</t>
  </si>
  <si>
    <t>701 2 02 30024 05 6327 150</t>
  </si>
  <si>
    <t>Субвенция на выполнение отдельных государственных полномочий в области охраны труда</t>
  </si>
  <si>
    <t>Единая субвенция на выполнение отдельных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</si>
  <si>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выполнение отдельных государственных полномочий на выплату компенсации части платы, взимаемой с родителей (законных представителей) за присмотр и уход за детьми,осваювающими образовательные программы дошкольного образования в организациях, осуществляющих образовательную деятельность</t>
  </si>
  <si>
    <t>701 2 02 40000 00 0000 150</t>
  </si>
  <si>
    <t>Иные межбюджетные трансферты</t>
  </si>
  <si>
    <t>701 2 02 40014 05 0000 150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</si>
  <si>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</si>
  <si>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701 2 07 00000 00 0000 180</t>
  </si>
  <si>
    <t>Прочие безвозмездные поступления</t>
  </si>
  <si>
    <t>701 2 07 05030 05 0000 180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</si>
  <si>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</si>
  <si>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</t>
  </si>
  <si>
    <t>Выполнение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</si>
  <si>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 муниципального района</t>
  </si>
  <si>
    <t>Бюджет муниципальных поселений</t>
  </si>
  <si>
    <t>Налог на прибыль организаций</t>
  </si>
  <si>
    <t>Налога на доходы физических лиц, взимаемый на территориях городских поселений</t>
  </si>
  <si>
    <t>Налог на доходы физических лиц, взимаемый на территории сельских поселений</t>
  </si>
  <si>
    <t>Налог на доходы физических лиц, взимаемый на межселенных территориях</t>
  </si>
  <si>
    <t>000 1 01 02040 01 0000 110</t>
  </si>
  <si>
    <t xml:space="preserve">Налог на доходы 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РФ, взимаемый на территории муниципальных районов </t>
  </si>
  <si>
    <t>Налоги на совокупный доход</t>
  </si>
  <si>
    <t>000 1 05 01011 01 0000 110</t>
  </si>
  <si>
    <t>Налог, взимаемый с налогоплательщиков, выбравших в качестве объекта налогообложения  доходы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</si>
  <si>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</si>
  <si>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</si>
  <si>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</si>
  <si>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</si>
  <si>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</si>
  <si>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</si>
  <si>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</si>
  <si>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</si>
  <si>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</si>
  <si>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</si>
  <si>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000 1 05 03010 01 0000 110</t>
  </si>
  <si>
    <t>Единый сельскохозяйственный налог, взимаемый на территориях городских поселений</t>
  </si>
  <si>
    <t>Единый сельскохозяйственный налог, взимаемый на территориях сельских поселений</t>
  </si>
  <si>
    <t>Единый сельскохозяйственный налог, взимаемый на межселенных территориях</t>
  </si>
  <si>
    <t>000 1 05 03020 01 0000 110</t>
  </si>
  <si>
    <t>Единый сельскохозяйственный налог (за налоговые периоды, истекшие до 1 января 2011 года)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</si>
  <si>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</si>
  <si>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</si>
  <si>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Налоги на имущество</t>
  </si>
  <si>
    <t>182 1 06 01000 00 0000 110</t>
  </si>
  <si>
    <t xml:space="preserve">Налог на имущество физических лиц 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</si>
  <si>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</si>
  <si>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</si>
  <si>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182 1 06 06000 00 0000 110</t>
  </si>
  <si>
    <t>Земельный налог</t>
  </si>
  <si>
    <t xml:space="preserve">Земельный налог, взимаемый по ставкам, установленным в соответствиис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</t>
  </si>
  <si>
    <t xml:space="preserve">Земельный налог , взимаемый по ставкам, установленным в соответствии сподпунктом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 </t>
  </si>
  <si>
    <t>Налоги, сборы и регулярные платежи за пользование природными ресурсами</t>
  </si>
  <si>
    <t>000 1 07 01020 01 0000 110</t>
  </si>
  <si>
    <t>Налог на добычу общераспространенных полезных ископаемых</t>
  </si>
  <si>
    <t>182 1 08 02020 01 0000 110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</si>
  <si>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</si>
  <si>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</si>
  <si>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000 1 08 07174 01 0000 110</t>
  </si>
  <si>
    <t>Государственная пошлина на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</si>
  <si>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</si>
  <si>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</si>
  <si>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000 1 11 03050 05 0000 120</t>
  </si>
  <si>
    <t>000 1 11 05013 05 0000 120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</si>
  <si>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</si>
  <si>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</si>
  <si>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</si>
  <si>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</si>
  <si>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000 1 11 05035 05 0000 120</t>
  </si>
  <si>
    <t>000 1 11 05075 05 0000 120</t>
  </si>
  <si>
    <t>Доходы от сдачи в аренду имущества, составляющего  казну муниципальных районов (за исключением земельных участков)</t>
  </si>
  <si>
    <t>000 1 11 07015 05 0000 120</t>
  </si>
  <si>
    <t>000 1 11 09045 05 0000 120</t>
  </si>
  <si>
    <t>Прочие поступления от использования имущества, находящегося в союбственности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</si>
  <si>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</si>
  <si>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000 1 12 01030 01 0000 120</t>
  </si>
  <si>
    <t>Плата за сбросы загрязняющих веществ в водные объекты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</si>
  <si>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</si>
  <si>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</si>
  <si>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</si>
  <si>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</si>
  <si>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</si>
  <si>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</si>
  <si>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000 1 13 02995 05 0000 130</t>
  </si>
  <si>
    <t>Прочие доходы от компенсации затрат бюджетов муниципальных районов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</si>
  <si>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</si>
  <si>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</si>
  <si>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</si>
  <si>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</si>
  <si>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</si>
  <si>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</si>
  <si>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</si>
  <si>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</si>
  <si>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</si>
  <si>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</si>
  <si>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</si>
  <si>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</si>
  <si>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</si>
  <si>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</si>
  <si>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000 1 16 07010 05 0000 140</t>
  </si>
  <si>
    <t>000 1 16 07090 05 0000 140</t>
  </si>
  <si>
    <t>000 1 16 11050 01 0000 140</t>
  </si>
  <si>
    <t>000 1 01 02010 01 0000 110</t>
  </si>
  <si>
    <t>000 1 12 01010 01 0000 120</t>
  </si>
  <si>
    <t>000 1 12 01041 01 0000 120</t>
  </si>
  <si>
    <t>Плата за размещение отходов производства</t>
  </si>
  <si>
    <t>000 1 12 01042 01 0000 120</t>
  </si>
  <si>
    <t>Плата за размещение твердых коммунальных отходов</t>
  </si>
  <si>
    <t>000 1 16 01054 01 0000 140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</si>
  <si>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</si>
  <si>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000 1 16 01057 01 0000 140</t>
  </si>
  <si>
    <t>000 1 16 01194 01 0000 140</t>
  </si>
  <si>
    <t>000 1 16 07030 05 0000 140</t>
  </si>
  <si>
    <t>000 1 16 09040 05 0000 140</t>
  </si>
  <si>
    <t>000 1 16 10031 05 0000 140</t>
  </si>
  <si>
    <t>000 1 16 10032 05 0000 140</t>
  </si>
  <si>
    <t>000 1 16 10061 05 0000 140</t>
  </si>
  <si>
    <t>000 1 16 10081 05 0000 140</t>
  </si>
  <si>
    <t>000 1 16 10082 05 0000 140</t>
  </si>
  <si>
    <t>000 1 16 10100 05 0000 140</t>
  </si>
  <si>
    <t xml:space="preserve">000 1 16 10123 01 0051 140
</t>
  </si>
  <si>
    <t>000 1 17 01050 05 0000 180</t>
  </si>
  <si>
    <t>000 1 17 05050 05 0000 180</t>
  </si>
  <si>
    <t>000 1 17 05050 05 0001 180</t>
  </si>
  <si>
    <t xml:space="preserve">000 1 18 01510 05 0000 150 </t>
  </si>
  <si>
    <t>Прочие доходы от оказания платных услуг (работ) получателями средств бюджетов муниципальных районов  (ДОБ "АЛМАЗ")</t>
  </si>
  <si>
    <t>Сумма на 2024 год</t>
  </si>
  <si>
    <t>701 1 13 01995 05 0018 130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</si>
  <si>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</si>
  <si>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</si>
  <si>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182 1 05 01050 01 0000 110</t>
  </si>
  <si>
    <t>Минимальный налог, зачисляемый в бюджеты субъектов Российской Федерации</t>
  </si>
  <si>
    <t>048 1 12 01010 01 6000 120</t>
  </si>
  <si>
    <t>048 1 12 01030 01 6000 120</t>
  </si>
  <si>
    <t>048 1 12 01041 01 6000 120</t>
  </si>
  <si>
    <t>048 1 12 01042 01 6000 120</t>
  </si>
  <si>
    <t>048 1 12 01070 01 6000 120</t>
  </si>
  <si>
    <t>701 114 02053 05 0000 410</t>
  </si>
  <si>
    <t>(в руб.)</t>
  </si>
  <si>
    <t>ЦСР</t>
  </si>
  <si>
    <t>ВР</t>
  </si>
  <si>
    <t>ВСЕГО</t>
  </si>
  <si>
    <t xml:space="preserve">Развитие образования в Ленском районе </t>
  </si>
  <si>
    <t>1200000000</t>
  </si>
  <si>
    <t>Обеспечивающая подпрограмма</t>
  </si>
  <si>
    <t>1210000000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</si>
  <si>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</si>
  <si>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</si>
  <si>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</si>
  <si>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</si>
  <si>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Общее образование: Образование, открытое в будущее</t>
  </si>
  <si>
    <t>1220000000</t>
  </si>
  <si>
    <t>Предоставление субсидий бюджетным, автономным учреждениям и иным некоммерческим организациям</t>
  </si>
  <si>
    <t>Воспитание и дополнительное образование</t>
  </si>
  <si>
    <t>1240000000</t>
  </si>
  <si>
    <t>Отдых детей и их оздоровление</t>
  </si>
  <si>
    <t>1260000000</t>
  </si>
  <si>
    <t xml:space="preserve">Развитие культуры Ленского района </t>
  </si>
  <si>
    <t>1000000000</t>
  </si>
  <si>
    <t>1010000000</t>
  </si>
  <si>
    <t>Сохранение культурного и исторического наследия, расширение доступа населения к культурным ценностям и информации</t>
  </si>
  <si>
    <t>1030000000</t>
  </si>
  <si>
    <t>Развитие библиотечного дела</t>
  </si>
  <si>
    <t>Развитие музейного дела</t>
  </si>
  <si>
    <t>Капитальные вложения в объекты 
государственной (муниципальной) собственности</t>
  </si>
  <si>
    <t>Развитие  предпринимательства в Ленском районе</t>
  </si>
  <si>
    <t>Развитие сельского хозяйства и регулирование рынков сельскохозяйственной продукции, сырья и продовольствия Ленского района Республики Саха (Якутия)</t>
  </si>
  <si>
    <t>2500000000</t>
  </si>
  <si>
    <t xml:space="preserve">Обеспечивающая подпрограмма </t>
  </si>
  <si>
    <t>2510000000</t>
  </si>
  <si>
    <t>100</t>
  </si>
  <si>
    <t>800</t>
  </si>
  <si>
    <t>Развитие транспортного комплекса муниципального образования  «Ленский район»</t>
  </si>
  <si>
    <t>200</t>
  </si>
  <si>
    <t>Социальная поддержка граждан Ленского района</t>
  </si>
  <si>
    <t>300</t>
  </si>
  <si>
    <t>Обеспечение качественным жильем и повышение качества жилищно-коммунальных услуг в Ленском районе</t>
  </si>
  <si>
    <t>2000000000</t>
  </si>
  <si>
    <t>Обеспечение граждан доступным и комфортным жильем</t>
  </si>
  <si>
    <t>2030000000</t>
  </si>
  <si>
    <t>400</t>
  </si>
  <si>
    <t>Управление муниципальной собственностью МО "Ленский район" РС (Я)</t>
  </si>
  <si>
    <t>3100000000</t>
  </si>
  <si>
    <t>3110000000</t>
  </si>
  <si>
    <t>Капитальные вложения в объекты государственной (муниципальной) собственности</t>
  </si>
  <si>
    <t>Развитие физической культуры и спорта в Ленском районе</t>
  </si>
  <si>
    <t>1400000000</t>
  </si>
  <si>
    <t>1410000000</t>
  </si>
  <si>
    <t>Профилактика правонарушений в Ленском районе</t>
  </si>
  <si>
    <t>Охрана окружающей среды и природных ресурсов в Ленском районе</t>
  </si>
  <si>
    <t>Приложение № 6</t>
  </si>
  <si>
    <t>1030100000</t>
  </si>
  <si>
    <t>25К0000000</t>
  </si>
  <si>
    <t>Рост производства продукции отраслей агропромышленного комплекса</t>
  </si>
  <si>
    <t>к проекту решения Районного</t>
  </si>
  <si>
    <t>Рз</t>
  </si>
  <si>
    <t>Пр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</si>
  <si>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</si>
  <si>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</si>
  <si>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</si>
  <si>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</si>
  <si>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</si>
  <si>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</si>
  <si>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9900000000</t>
  </si>
  <si>
    <t>Руководство и управление в сфере установленных функций органов местного самоуправления</t>
  </si>
  <si>
    <t>9910000000</t>
  </si>
  <si>
    <t>Глава муниципального образования</t>
  </si>
  <si>
    <t>9910011600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</si>
  <si>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</si>
  <si>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</si>
  <si>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представительного органа муниципального образования</t>
  </si>
  <si>
    <t>9910011720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</si>
  <si>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</si>
  <si>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</si>
  <si>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содержание органов местного самоуправления</t>
  </si>
  <si>
    <t>9910011410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</si>
  <si>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</si>
  <si>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</si>
  <si>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</si>
  <si>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9910011740</t>
  </si>
  <si>
    <t>Резервные фонды</t>
  </si>
  <si>
    <t>11</t>
  </si>
  <si>
    <t>Прочие непрограммные расходы</t>
  </si>
  <si>
    <t>9950000000</t>
  </si>
  <si>
    <t>Резервный фонд местной администрации</t>
  </si>
  <si>
    <t>9950071100</t>
  </si>
  <si>
    <t>Другие общегосударственные вопросы</t>
  </si>
  <si>
    <t>13</t>
  </si>
  <si>
    <t>Расходы на обеспечение деятельности (оказание услуг) муниципальных учреждений</t>
  </si>
  <si>
    <t>600</t>
  </si>
  <si>
    <t>Расходы на исполнение судебных решений о взыскании из бюджета по искам юридических и физических лиц</t>
  </si>
  <si>
    <t>9950091017</t>
  </si>
  <si>
    <t>Выполнение других обязательств муниципальных образований</t>
  </si>
  <si>
    <t>9950091019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</si>
  <si>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</si>
  <si>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</si>
  <si>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10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</si>
  <si>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</si>
  <si>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9950091003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</si>
  <si>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</si>
  <si>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</si>
  <si>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</si>
  <si>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</si>
  <si>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9910022001</t>
  </si>
  <si>
    <t>Связь и информатика</t>
  </si>
  <si>
    <t>ЖИЛИЩНО-КОММУНАЛЬНОЕ ХОЗЯЙСТВО</t>
  </si>
  <si>
    <t>Жилищное хозяйство</t>
  </si>
  <si>
    <t>Расходы в области жилищно-коммунального хозяйства</t>
  </si>
  <si>
    <t>9950091009</t>
  </si>
  <si>
    <t>Благоустройство</t>
  </si>
  <si>
    <t>Расходы по благоустройству</t>
  </si>
  <si>
    <t>9950091011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</si>
  <si>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</si>
  <si>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</si>
  <si>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</si>
  <si>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</si>
  <si>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</si>
  <si>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</si>
  <si>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09</t>
  </si>
  <si>
    <t>КУЛЬТУРА И КИНЕМАТОГРАФИЯ</t>
  </si>
  <si>
    <t>08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</si>
  <si>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</si>
  <si>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</si>
  <si>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</si>
  <si>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</si>
  <si>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</si>
  <si>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</si>
  <si>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Расходы в области социального обеспечения населения</t>
  </si>
  <si>
    <t>9950091012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</si>
  <si>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</si>
  <si>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</si>
  <si>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</si>
  <si>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</si>
  <si>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Расходы в области спорта и физической культуры</t>
  </si>
  <si>
    <t>9950091014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</si>
  <si>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</si>
  <si>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</si>
  <si>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</si>
  <si>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Межбюджетные трансферты</t>
  </si>
  <si>
    <t>9960000000</t>
  </si>
  <si>
    <t>Субсидии, передаваемые в государственный бюджет  (отрицательный трансферт)</t>
  </si>
  <si>
    <t>9960088300</t>
  </si>
  <si>
    <t>500</t>
  </si>
  <si>
    <t>Иные  межбюджетные трансферты за счет местного бюджета</t>
  </si>
  <si>
    <t>Приложение № 7</t>
  </si>
  <si>
    <t>9950091013</t>
  </si>
  <si>
    <t>Расходы в области культурно-досуговой деятельности</t>
  </si>
  <si>
    <t>9930000000</t>
  </si>
  <si>
    <t>Проведение выборов и референдумов</t>
  </si>
  <si>
    <t>Обеспечение проведения выборов и референдумов</t>
  </si>
  <si>
    <t>Резервные фонды местных администраций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</si>
  <si>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</si>
  <si>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</si>
  <si>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</si>
  <si>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12</t>
  </si>
  <si>
    <t>ОХРАНА ОКРУЖАЮЩЕЙ СРЕДЫ</t>
  </si>
  <si>
    <t>Охрана объектов растительного и животного мира и среды их обитания</t>
  </si>
  <si>
    <t>Охрана окружающей среды  и природных ресурсов в  Ленском  районе</t>
  </si>
  <si>
    <t>Молодежная политика и оздоровление детей</t>
  </si>
  <si>
    <t xml:space="preserve">Развитие образования в Ленском районе  </t>
  </si>
  <si>
    <t>Другие вопросы в области культуры, кинематографии</t>
  </si>
  <si>
    <t xml:space="preserve">Профилактика правонарушений в Ленском районе </t>
  </si>
  <si>
    <t>Массовый спорт</t>
  </si>
  <si>
    <t>Администрация муниципального образования "Ленский район" Республики Саха (Якутия)</t>
  </si>
  <si>
    <t>Приложение № 8</t>
  </si>
  <si>
    <t>Вед.</t>
  </si>
  <si>
    <t>Приложение № 9</t>
  </si>
  <si>
    <t>Приложение № 10</t>
  </si>
  <si>
    <t>(руб.)</t>
  </si>
  <si>
    <t>Вед</t>
  </si>
  <si>
    <t>ПР</t>
  </si>
  <si>
    <t>ЦС</t>
  </si>
  <si>
    <t>Источники финансирования (РБ, ПБ)*</t>
  </si>
  <si>
    <t>ВСЕГО РАСХОДОВ</t>
  </si>
  <si>
    <t xml:space="preserve">Руководство и управление в сфере установленных функций органов местного самоуправления </t>
  </si>
  <si>
    <t>ПБ</t>
  </si>
  <si>
    <t>Закупка товаров, работ и услуг для государственных (муниципальных) нужд</t>
  </si>
  <si>
    <t>Судебная система</t>
  </si>
  <si>
    <t>Осуществление полномочий по составлению (изменений) списков кандидатов в присяжные заседатели федеральных судов общей юрисдикции в Российской Федерации</t>
  </si>
  <si>
    <t>9950051200</t>
  </si>
  <si>
    <t>9950063300</t>
  </si>
  <si>
    <t>Органы юстиции</t>
  </si>
  <si>
    <t>9960059300</t>
  </si>
  <si>
    <t>9950063320</t>
  </si>
  <si>
    <t>2510063250</t>
  </si>
  <si>
    <t>1270000000</t>
  </si>
  <si>
    <t>1270063380</t>
  </si>
  <si>
    <t>1260062010</t>
  </si>
  <si>
    <t>Выполнение отдельных государственных полномочий по выплате ежемесячной компенсационной выплаты на содержание одного ребенка в семье опекуна (попечителя), приемной семье</t>
  </si>
  <si>
    <t>Выполнение отдельных государственных полномочий по выплате ежемесячного денежного вознаграждения приемному родителю</t>
  </si>
  <si>
    <t>Выполнение отдельных государственных полномочий по выплате единовременной дополнительной выплаты на каждого ребенка, принятого в семью опекуна (попечителя), в приемную семью</t>
  </si>
  <si>
    <t>Выполнение отдельных государственных полномочий по опеке и попечительству в отношении несовершеннолетних</t>
  </si>
  <si>
    <t>9950063310</t>
  </si>
  <si>
    <t>Дотация на выравнивание бюджетной обеспеченности субъектов Российской Федерации и муниципальных образований</t>
  </si>
  <si>
    <t>9960061010</t>
  </si>
  <si>
    <t>РБ</t>
  </si>
  <si>
    <t>* РБ - средства, поступившие из Государственного бюджета РС (Я) , ПБ- средства, поступившие из бюджетов поселений Ленского района</t>
  </si>
  <si>
    <t>3110022001</t>
  </si>
  <si>
    <t>Проведение Всероссийской переписи населения 2020 года</t>
  </si>
  <si>
    <t>9950054690</t>
  </si>
  <si>
    <t>Выполнение отдельных государственных полномочий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</si>
  <si>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9950063260</t>
  </si>
  <si>
    <t>Выполнение отдельных государственных полномочий по созданию административных комиссий</t>
  </si>
  <si>
    <t>Выполнение отдельных государственных полномочий по комплектованию, хранению, учету и использованию документов Архивного фонда РС (Я) и других архивных документов, относящихся к государственной собственности РС (Я)</t>
  </si>
  <si>
    <t>9950063330</t>
  </si>
  <si>
    <t>Выполнение отдельных государственных полномочий по государственной регистрации актов гражданского состояния</t>
  </si>
  <si>
    <t>Расходы ОМСУ МР и ГО, связанные с обеспечением осуществления отдельных государственных полномочий по поддержке сельскохозяйственного производства</t>
  </si>
  <si>
    <t>Софинансирование реализации мероприятий муниципальных программ (подпрограмм) развития кормопроизводства (за счет средств ГБ)</t>
  </si>
  <si>
    <t>25К0062690</t>
  </si>
  <si>
    <t>Выполнение ОМСУ МР и ГО отдельных государственных полномочий по поддержке скотоводства в личных подсобных хозяйствах граждан</t>
  </si>
  <si>
    <t>25К0063450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</si>
  <si>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</t>
  </si>
  <si>
    <t>25К0063460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</si>
  <si>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</t>
  </si>
  <si>
    <t>25К0063470</t>
  </si>
  <si>
    <t>1220122001</t>
  </si>
  <si>
    <t>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организациях.</t>
  </si>
  <si>
    <t>1220163350</t>
  </si>
  <si>
    <t>Педагог открытой школы</t>
  </si>
  <si>
    <t>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</si>
  <si>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</si>
  <si>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1220053030</t>
  </si>
  <si>
    <t>1220222001</t>
  </si>
  <si>
    <t>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</t>
  </si>
  <si>
    <t>1220263020</t>
  </si>
  <si>
    <t>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</t>
  </si>
  <si>
    <t>1220263030</t>
  </si>
  <si>
    <t>Субвенция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среднегообщего образования, в том числе адаптированные основные общеобразовательные программы</t>
  </si>
  <si>
    <t>1220263480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</si>
  <si>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</si>
  <si>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12202L3040</t>
  </si>
  <si>
    <t>Дети арктики и севера</t>
  </si>
  <si>
    <t>1290000000</t>
  </si>
  <si>
    <t>Школа-сад на 50/15 мест с интернатом на 15 мест в с. Толон Ленского района (за счет средств ГБ)</t>
  </si>
  <si>
    <t>1290064214</t>
  </si>
  <si>
    <t>1240022001</t>
  </si>
  <si>
    <t>Организация отдыха детей в каникулярное время (за счет средств ГБ)</t>
  </si>
  <si>
    <t>Восстановление и укрепление материально-технической базы для организаций отдыха и оздоровления детей (за счет средств ГБ)</t>
  </si>
  <si>
    <t>1260062370</t>
  </si>
  <si>
    <t>1210022001</t>
  </si>
  <si>
    <t>1030122001</t>
  </si>
  <si>
    <t>1030222001</t>
  </si>
  <si>
    <t>Создание модельных муниципальных библиотек (за счет средств ГБ)</t>
  </si>
  <si>
    <t>1030162670</t>
  </si>
  <si>
    <t>Руководство и управление в сфере установленных функций</t>
  </si>
  <si>
    <t>1010011600</t>
  </si>
  <si>
    <t>Выплата компенсации в части родительской платы  за содержание ребенка в образовательных организациях, реализующих основную общеобразовательную программу дошкольного образования</t>
  </si>
  <si>
    <t>1220163050</t>
  </si>
  <si>
    <t>Реализация мероприятий по обеспечению жильем молодых семей</t>
  </si>
  <si>
    <t>20300L4970</t>
  </si>
  <si>
    <t>Выплата единовременного пособия при всех формах устройства детей, лишенных родительского попечения, в семью</t>
  </si>
  <si>
    <t>9950052600</t>
  </si>
  <si>
    <t>9950063370</t>
  </si>
  <si>
    <t>9950063410</t>
  </si>
  <si>
    <t>9950063420</t>
  </si>
  <si>
    <t>9950063440</t>
  </si>
  <si>
    <t>Выполнение отдельных государственных полномочий на бесплатный проезд детей-сирот и детей, оставшихся без попечения родителей, обучающихся в муниципальных образовательных учреждениях</t>
  </si>
  <si>
    <t>9950063450</t>
  </si>
  <si>
    <t>Выполнение отдельных государственных полномочий на санаторно-курортное лечение, летний труд и отдых детей-сирот и детей, оставшихся без попечения родителей</t>
  </si>
  <si>
    <t>9950063460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</si>
  <si>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</si>
  <si>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99500R0820</t>
  </si>
  <si>
    <t>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</si>
  <si>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9950063010</t>
  </si>
  <si>
    <t>9950063110</t>
  </si>
  <si>
    <t>Выполнение  отдельных государственных полномочий в области охраны труда</t>
  </si>
  <si>
    <t>9950063290</t>
  </si>
  <si>
    <t>Выполнение отдельных государственных полномочий по исполнению функций комиссий по делам несовершеннолетних и защите их прав</t>
  </si>
  <si>
    <t>1410022001</t>
  </si>
  <si>
    <t>Приложение № 11</t>
  </si>
  <si>
    <t>в рублях</t>
  </si>
  <si>
    <t>№</t>
  </si>
  <si>
    <t>Наименование, наименование поселения</t>
  </si>
  <si>
    <t>Дотация на выравнивание уровня бюджетной обеспеченности, в том числе:</t>
  </si>
  <si>
    <t>1.1.</t>
  </si>
  <si>
    <t>МО "Город Ленск"</t>
  </si>
  <si>
    <t>1.2.</t>
  </si>
  <si>
    <t>МО "Поселок Витим"</t>
  </si>
  <si>
    <t>1.3.</t>
  </si>
  <si>
    <t>МО "Поселок Пеледуй"</t>
  </si>
  <si>
    <t>1.4.</t>
  </si>
  <si>
    <t>МО "Беченчинский наслег"</t>
  </si>
  <si>
    <t>1.5.</t>
  </si>
  <si>
    <t>МО "Мурбайский наслег"</t>
  </si>
  <si>
    <t>1.6.</t>
  </si>
  <si>
    <t>МО "Наторинский наслег"</t>
  </si>
  <si>
    <t>1.7.</t>
  </si>
  <si>
    <t>МО "Нюйский наслег"</t>
  </si>
  <si>
    <t>1.8.</t>
  </si>
  <si>
    <t>МО "Орто-Нахаринский наслег"</t>
  </si>
  <si>
    <t>1.9.</t>
  </si>
  <si>
    <t>МО "Салдыкельский наслег"</t>
  </si>
  <si>
    <t>1.10.</t>
  </si>
  <si>
    <t>МО "Толонский наслег"</t>
  </si>
  <si>
    <t>1.11.</t>
  </si>
  <si>
    <t>МО "Ярославский наслег"</t>
  </si>
  <si>
    <t>2.1.</t>
  </si>
  <si>
    <t>4.</t>
  </si>
  <si>
    <t>Субвенция на 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</si>
  <si>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5.</t>
  </si>
  <si>
    <t>Межбюджетные трансферты общего характера бюджетам субъектов Российской Федерации и муниципальным образованиям</t>
  </si>
  <si>
    <t>Государственный бюджет Республики Саха (Якутия)</t>
  </si>
  <si>
    <t>(в рублях)</t>
  </si>
  <si>
    <t>Виды муниципальных заимствований</t>
  </si>
  <si>
    <t>Сумма</t>
  </si>
  <si>
    <t>Муниципальные ценные бумаги</t>
  </si>
  <si>
    <t>Привлечение средств</t>
  </si>
  <si>
    <t>Погашение основной суммы долга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</si>
  <si>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</si>
  <si>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</si>
  <si>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Прочие источники внутреннего финансирования дефицита</t>
  </si>
  <si>
    <t>погашение задолженности</t>
  </si>
  <si>
    <t>Обязательства</t>
  </si>
  <si>
    <t>Муниципальный внутренний долг, всего</t>
  </si>
  <si>
    <t>в том числе</t>
  </si>
  <si>
    <t>Бюджетные кредиты, полученные от других бюджетов бюджетной системы</t>
  </si>
  <si>
    <t>Муниципальные гарантии</t>
  </si>
  <si>
    <t>Иные долговые обязательства</t>
  </si>
  <si>
    <t>Приложение № 12</t>
  </si>
  <si>
    <t>к проекту  решения Районного</t>
  </si>
  <si>
    <t xml:space="preserve">Расчет верхнего предела муниципального внутреннего долга муниципального образования "Ленский район"
</t>
  </si>
  <si>
    <t>На 01.01.2024 г.</t>
  </si>
  <si>
    <t>На 01.01.2025 г.</t>
  </si>
  <si>
    <t>Наименование показателя</t>
  </si>
  <si>
    <t>Источники финансирования дефицита бюджета, всего</t>
  </si>
  <si>
    <t> 1</t>
  </si>
  <si>
    <t xml:space="preserve"> </t>
  </si>
  <si>
    <t> 1.1</t>
  </si>
  <si>
    <t>привлечение основного долга</t>
  </si>
  <si>
    <t> 1.2</t>
  </si>
  <si>
    <t>погашение основного долга</t>
  </si>
  <si>
    <t> 2</t>
  </si>
  <si>
    <t>Бюджетные кредиты, полученные от других бюджетов</t>
  </si>
  <si>
    <t> 2.1</t>
  </si>
  <si>
    <t> 2.2</t>
  </si>
  <si>
    <t> 3.</t>
  </si>
  <si>
    <t>Кредиты, полученные от кредитных организаций</t>
  </si>
  <si>
    <t> 3.1</t>
  </si>
  <si>
    <t> 3.2</t>
  </si>
  <si>
    <t>Изменение остатков средств на счетах по учету средств бюджетов</t>
  </si>
  <si>
    <t>4.1</t>
  </si>
  <si>
    <t>увеличение остатков средств бюджета</t>
  </si>
  <si>
    <t>4.2</t>
  </si>
  <si>
    <t>уменьшение остатков средств бюджета</t>
  </si>
  <si>
    <t>Иные источники внутреннего финансирования дефицита, в том числе:</t>
  </si>
  <si>
    <t> 5.1</t>
  </si>
  <si>
    <t>Акции и иные формы участия в капитале в муниципальной собственности</t>
  </si>
  <si>
    <t> 5.1.1</t>
  </si>
  <si>
    <t>поступления от продажи акций</t>
  </si>
  <si>
    <t> 5.1.2</t>
  </si>
  <si>
    <t>приобретение акций</t>
  </si>
  <si>
    <t> 5.2</t>
  </si>
  <si>
    <t>Земельные участки, находящиеся в муниципальной собственности</t>
  </si>
  <si>
    <t> 5.2.1</t>
  </si>
  <si>
    <t>поступления от продажи земельных участков</t>
  </si>
  <si>
    <t> 5.2.2</t>
  </si>
  <si>
    <t> приобретение земельных участков</t>
  </si>
  <si>
    <t> 5.3</t>
  </si>
  <si>
    <t>Исполнение муниципальных гарантий</t>
  </si>
  <si>
    <t>5.4</t>
  </si>
  <si>
    <t>Бюджетные кредиты, предоставленные внутри страны в валюте Российской Федерации</t>
  </si>
  <si>
    <t> 5.4.1</t>
  </si>
  <si>
    <t>предоставление бюджетных кредитов</t>
  </si>
  <si>
    <t> 5.4.2</t>
  </si>
  <si>
    <t>погашение (возврат) бюджетных кредитов</t>
  </si>
  <si>
    <t> 5.5</t>
  </si>
  <si>
    <t> 5.5.1</t>
  </si>
  <si>
    <t>Капитальные вложения в объекты муниципальной собственности</t>
  </si>
  <si>
    <t>№ п/п</t>
  </si>
  <si>
    <t>Наименование объекта</t>
  </si>
  <si>
    <t>Итого</t>
  </si>
  <si>
    <t>Cофинансирование за счет местного бюджета строительство объекта: Школа  на  50  учащихся  в с. Натора Ленского района Республики Саха (Якутия)</t>
  </si>
  <si>
    <t>Софинансирование за счет местного бюджета строительство объекта:  Физкультурно-оздоровительный комплекс в городе Ленск</t>
  </si>
  <si>
    <t>Софинансирование за счет местного бюджета строительство объекта: Стройка: "Детская школа искусств г. Ленск" Республики Саха (Якутия)"</t>
  </si>
  <si>
    <t>Приобретение квартир для бюджетной сферы</t>
  </si>
  <si>
    <t>Предоставление квартир отдельным категориям граждан</t>
  </si>
  <si>
    <t>Приложение № 2</t>
  </si>
  <si>
    <t>Приложение № 4</t>
  </si>
  <si>
    <t>Приложение № 5</t>
  </si>
  <si>
    <t>99500Р1012</t>
  </si>
  <si>
    <t>Единовременная выплата к знаку отличия "За заслуги перед Ленским районом"</t>
  </si>
  <si>
    <t>Пенсии за выслугу лет лицам, замещавшим муниципальные должности и должности муниципальной службы муниципального образования «Ленский район»</t>
  </si>
  <si>
    <t>99500Р1010</t>
  </si>
  <si>
    <t>Ежемесячное денежное вознаграждение Почетным гражданам Ленского района</t>
  </si>
  <si>
    <t>99500Р1011</t>
  </si>
  <si>
    <r>
      <t xml:space="preserve">Распределение
бюджетных ассигнований  по разделам, подразделам, целевым статьям  непрограммных направлений деятельности, группам видов расходов  классификации расходов бюджета муниципального образования "Ленский район" на 2023 год и плановый период 2024 и 2025 годов
</t>
    </r>
    <r>
      <rPr>
        <sz val="12"/>
        <rFont val="Arial"/>
        <family val="2"/>
        <charset val="204"/>
      </rPr>
      <t>(без федеральных и республиканских средств)</t>
    </r>
  </si>
  <si>
    <t>Программа муниципальных внутренних заимствований муниципального образования "Ленский район" на 2023 год</t>
  </si>
  <si>
    <t xml:space="preserve">Расчет верхнего предела муниципального внутреннего долга муниципального образования "Ленский район" на 01 января 2024 года
</t>
  </si>
  <si>
    <t>Программа муниципальных внутренних заимствований муниципального образования "Ленский район" на плановый период 2024 и 2025 годов</t>
  </si>
  <si>
    <t>Сумма на 2025 год</t>
  </si>
  <si>
    <t>Оценка на 01.01.2024 г.</t>
  </si>
  <si>
    <t xml:space="preserve">Объем межбюджетных трансфертов предоставляемых другим бюджетам бюджетной системы Российской Федерации из бюджета муниципального образования "Ленский район" на 2023 год и плановый период 2024 и 2025 годов </t>
  </si>
  <si>
    <t>Распределение бюджетных ассигнований за счет средств, получаемых из других бюджетов бюджетной системы Российской Федерации муниципальным образованием "Ленский район" на 2023 год и плановый период 2024 и 2025 годов</t>
  </si>
  <si>
    <r>
      <t xml:space="preserve">Распределение
бюджетных ассигнований по целевым статьям муниципальных программ и группам видов расходов бюджета муниципального образования "Ленский район" на 2023 год и плановый период  2024 и  2025 годов
</t>
    </r>
    <r>
      <rPr>
        <sz val="12"/>
        <rFont val="Arial"/>
        <family val="2"/>
        <charset val="204"/>
      </rPr>
      <t xml:space="preserve">(без федеральных и республиканских средств)
</t>
    </r>
  </si>
  <si>
    <t>Оценка на 01.01.2023 г.</t>
  </si>
  <si>
    <t>На 01.01.2026 г.</t>
  </si>
  <si>
    <t xml:space="preserve">Источники финансирования дефицита бюджета муниципального образования "Ленский район" на 2023 год и плановый период 2024 и 2025 годов  </t>
  </si>
  <si>
    <t>Нормативы отчислений налоговых и неналоговых доходов в бюджет муниципального образования "Ленский район"                                                                                          на 2023 год и плановый период 2024 и 2025 годов.</t>
  </si>
  <si>
    <t>Прогнозируемые доходы  бюджета муниципального образования "Ленский район" по группам, подгруппам, статьям, подстатьям и элементам видов доходов, группам и аналитическим группам подвидов доходов на 2023 год и на плановый период 2024 и 2025 годов</t>
  </si>
  <si>
    <r>
      <t xml:space="preserve">Распределение бюджетных ассигнований по разделам, подразделам, целевым статьям, группам видов расходов классификации расходов бюджета муниципального образования "Ленский район" на 2023 год и плановый период 2024 и 2025 годов
</t>
    </r>
    <r>
      <rPr>
        <sz val="12"/>
        <rFont val="Arial"/>
        <family val="2"/>
        <charset val="204"/>
      </rPr>
      <t>(без федеральных и республиканских средств)</t>
    </r>
    <r>
      <rPr>
        <b/>
        <sz val="12"/>
        <rFont val="Arial"/>
        <family val="2"/>
        <charset val="204"/>
      </rPr>
      <t xml:space="preserve">
</t>
    </r>
  </si>
  <si>
    <t xml:space="preserve">Ведомственная структура расходов  бюджета муниципального образования "Ленский район" на 2023 год и плановый период на 2024 и 2025 годов 
(без федеральных и республиканских средств)
</t>
  </si>
  <si>
    <t xml:space="preserve">                                                                                   Приложение № 1</t>
  </si>
  <si>
    <t xml:space="preserve">                                                                                                        к проекту решения Районного</t>
  </si>
  <si>
    <t xml:space="preserve">                                                                                      Совета депутатов</t>
  </si>
  <si>
    <t xml:space="preserve">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</si>
  <si>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"Ленский район"</t>
  </si>
  <si>
    <t>100 1 03 00000 00 0000 000</t>
  </si>
  <si>
    <t>182 1 06 06033 05 0000 110</t>
  </si>
  <si>
    <t>182 1 06 06043 05 0000 110</t>
  </si>
  <si>
    <t>182 1 08 03010 01 0000 110</t>
  </si>
  <si>
    <t>701 1 08 07150 01 0000 110</t>
  </si>
  <si>
    <t>701 1 14 06013 05 0000 430</t>
  </si>
  <si>
    <t>701 2 02 30024 05 6336 150</t>
  </si>
  <si>
    <t>701 2 02 15000 00 0000 150</t>
  </si>
  <si>
    <t>701 2 02 20000 00 0000 150</t>
  </si>
  <si>
    <t>701 2 02 29999 05 6201 150</t>
  </si>
  <si>
    <t>701 2 02 02999 05 6207 150</t>
  </si>
  <si>
    <t>701 2 02 29999 05 6210 150</t>
  </si>
  <si>
    <t>701 2 02 02999 05 6213 150</t>
  </si>
  <si>
    <t>701 2 18 05010 05 0000 150</t>
  </si>
  <si>
    <t>701 2 02 15002 05 0000 150</t>
  </si>
  <si>
    <t>Дотации бюджетам муниципальных районов на поддержку мер по обеспечению сбалансированности бюджетов</t>
  </si>
  <si>
    <t>701 2 02 02999 05 6219 150</t>
  </si>
  <si>
    <t>701 2 02 02999 05 6232 150</t>
  </si>
  <si>
    <t>701 2 02 02999 05 6233 150</t>
  </si>
  <si>
    <t>701 2 02 29999 05 6235 150</t>
  </si>
  <si>
    <t>701 2 02 02999 05 6242 150</t>
  </si>
  <si>
    <t>701 2 02 02999 05 6624 150</t>
  </si>
  <si>
    <t>701 2 02 02999 05 6414 150</t>
  </si>
  <si>
    <t>701 2 02 35930 05 0000 150</t>
  </si>
  <si>
    <t>701 2 02 35118 05 0000 150</t>
  </si>
  <si>
    <t>701 2 02 35260 05 0000 150</t>
  </si>
  <si>
    <t>701 2 02 35120 05 0000 150</t>
  </si>
  <si>
    <t>701 2 02 35082 05 0000 150</t>
  </si>
  <si>
    <t>701 2 02 30024 05 6330 150</t>
  </si>
  <si>
    <t>701 2 02 30024 05 6331 150</t>
  </si>
  <si>
    <t>701 2 02 30024 05 6332 150</t>
  </si>
  <si>
    <t>701 2 02 30024 05 6333 150</t>
  </si>
  <si>
    <t>701 2 02 30024 05 6301 150</t>
  </si>
  <si>
    <t>701 2 02 30024 05 6311 150</t>
  </si>
  <si>
    <t>701 2 02 30024 05 6302 150</t>
  </si>
  <si>
    <t>701 2 02 30024 05 6335 150</t>
  </si>
  <si>
    <t>701 2 02 30024 05 6303 150</t>
  </si>
  <si>
    <t>701 2 02 30024 05 6324 150</t>
  </si>
  <si>
    <t>701 2 02 30024 05 6325 150</t>
  </si>
  <si>
    <t>701 2 02 30024 05 6316 150</t>
  </si>
  <si>
    <t>701 2 02 30024 05 6317 150</t>
  </si>
  <si>
    <t>701 2 02 30024 05 0000 150</t>
  </si>
  <si>
    <t>701 2 02 30024 05 6320 150</t>
  </si>
  <si>
    <t>701 2 02 30024 05 6319 150</t>
  </si>
  <si>
    <t>701 2 02 30024 05 6326 150</t>
  </si>
  <si>
    <t>701 2 02 30024 05 6329 150</t>
  </si>
  <si>
    <t>701 2 02 30024 05 6340 150</t>
  </si>
  <si>
    <t>701 2 02 30029 05 6305 150</t>
  </si>
  <si>
    <t xml:space="preserve"> Доходы бюджетов муниципальных районов от возврата бюджетными учреждениями остатков субсидий прошлых лет</t>
  </si>
  <si>
    <t>701 2 18 60010 05 0000 150</t>
  </si>
  <si>
    <t xml:space="preserve"> 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</si>
  <si>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701 2 19 60010 05 0000 150</t>
  </si>
  <si>
    <t>ДОХОДЫ ОТ ОКАЗАНИЯ ПЛАТНЫХ УСЛУГ И КОМПЕНСАЦИИ ЗАТРАТ ГОСУДАРСТВА</t>
  </si>
  <si>
    <t>Расходы на выполнение работ по технологическому присоединению к электрическим сетям объекта: "Детская школа искусств с противопожарными резервуарами", расположенного в РС(Я), Ленский район, г. Ленск, ул. Таежная, д. 7</t>
  </si>
  <si>
    <t xml:space="preserve">Молодежная политика </t>
  </si>
  <si>
    <t>000 1 12 0000000 0000 000</t>
  </si>
  <si>
    <t>000 1 13 00000 00 0000 000</t>
  </si>
  <si>
    <t>Единая субвенция бюджетам муниципальных районов из Государственного бюджета Республики Саха (Якутия)</t>
  </si>
  <si>
    <t>701 2 02 36900 05 0000 150</t>
  </si>
  <si>
    <t>701 2 02 36900 05 6936 150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</si>
  <si>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 общих для человека и животных</t>
  </si>
  <si>
    <t xml:space="preserve"> Субвенции бюджетам муниципальных районов на выполнение отдельных государственных полномочий по исполнению ОМСУ МР переданных государственных полномочий по выравниванию бюджетной обеспеченности поселений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</si>
  <si>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</si>
  <si>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9960069360</t>
  </si>
  <si>
    <t>2.</t>
  </si>
  <si>
    <t>Предоставление дотации на выравнивание бюджетной обеспеченности муниципальных образований (за счет средств ГБ)</t>
  </si>
  <si>
    <t>Комплексы процессных мероприятий</t>
  </si>
  <si>
    <t>5800000000</t>
  </si>
  <si>
    <t>5840000000</t>
  </si>
  <si>
    <t>5830000000</t>
  </si>
  <si>
    <t>Ведомственные проекты</t>
  </si>
  <si>
    <t>5400000000</t>
  </si>
  <si>
    <t>5430000000</t>
  </si>
  <si>
    <t>5700000000</t>
  </si>
  <si>
    <t>5730000000</t>
  </si>
  <si>
    <t>5740000000</t>
  </si>
  <si>
    <t>6800000000</t>
  </si>
  <si>
    <t>6830000000</t>
  </si>
  <si>
    <t>6700000000</t>
  </si>
  <si>
    <t>6730000000</t>
  </si>
  <si>
    <t>6740000000</t>
  </si>
  <si>
    <t>7300000000</t>
  </si>
  <si>
    <t>7330000000</t>
  </si>
  <si>
    <t>7340000000</t>
  </si>
  <si>
    <t>6000000000</t>
  </si>
  <si>
    <t>Реализация молодежной политики, патриотического воспитания граждан и развитие гражданского общества  в Ленском районе</t>
  </si>
  <si>
    <t>5200000000</t>
  </si>
  <si>
    <t>5230000000</t>
  </si>
  <si>
    <t>5240000000</t>
  </si>
  <si>
    <t>'Комплексы процессных мероприятий</t>
  </si>
  <si>
    <t>5500000000</t>
  </si>
  <si>
    <t>5540000000</t>
  </si>
  <si>
    <t>5530000000</t>
  </si>
  <si>
    <t>6100000000</t>
  </si>
  <si>
    <t>6130000000</t>
  </si>
  <si>
    <t>6140000000</t>
  </si>
  <si>
    <t>6030000000</t>
  </si>
  <si>
    <t>5000000000</t>
  </si>
  <si>
    <t>5040000000</t>
  </si>
  <si>
    <t>5030000000</t>
  </si>
  <si>
    <t>3.</t>
  </si>
  <si>
    <t>3.1.</t>
  </si>
  <si>
    <t>3.1.1.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</si>
  <si>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</si>
  <si>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</si>
  <si>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</si>
  <si>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</si>
  <si>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</si>
  <si>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</si>
  <si>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</si>
  <si>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</si>
  <si>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</si>
  <si>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</si>
  <si>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</si>
  <si>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</si>
  <si>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9930010010</t>
  </si>
  <si>
    <t>Проведение выборов и референдумов депутатов</t>
  </si>
  <si>
    <r>
      <t xml:space="preserve">№ </t>
    </r>
    <r>
      <rPr>
        <u/>
        <sz val="12"/>
        <rFont val="Times New Roman"/>
        <family val="1"/>
        <charset val="204"/>
      </rPr>
      <t xml:space="preserve"> 2-7                                 </t>
    </r>
  </si>
  <si>
    <t>от 8 декабря 2022 г.</t>
  </si>
  <si>
    <r>
      <t xml:space="preserve">№ </t>
    </r>
    <r>
      <rPr>
        <u/>
        <sz val="14"/>
        <color indexed="8"/>
        <rFont val="Times New Roman"/>
        <family val="1"/>
        <charset val="204"/>
      </rPr>
      <t xml:space="preserve"> 2-7                                 </t>
    </r>
  </si>
  <si>
    <r>
      <t xml:space="preserve">от 8 декабря </t>
    </r>
    <r>
      <rPr>
        <u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2022 г.</t>
    </r>
  </si>
  <si>
    <r>
      <t>№  2-7</t>
    </r>
    <r>
      <rPr>
        <u/>
        <sz val="14"/>
        <color indexed="8"/>
        <rFont val="Times New Roman"/>
        <family val="1"/>
        <charset val="204"/>
      </rPr>
      <t xml:space="preserve">                             </t>
    </r>
  </si>
  <si>
    <r>
      <t xml:space="preserve">№ </t>
    </r>
    <r>
      <rPr>
        <u/>
        <sz val="14"/>
        <color indexed="8"/>
        <rFont val="Times New Roman"/>
        <family val="1"/>
        <charset val="204"/>
      </rPr>
      <t xml:space="preserve">  2-7                             </t>
    </r>
  </si>
  <si>
    <t xml:space="preserve">  №   2-7                             </t>
  </si>
  <si>
    <t xml:space="preserve">   от 8 декабря  2022  г.</t>
  </si>
  <si>
    <r>
      <t xml:space="preserve">№ </t>
    </r>
    <r>
      <rPr>
        <u/>
        <sz val="12"/>
        <rFont val="Times New Roman"/>
        <family val="1"/>
        <charset val="204"/>
      </rPr>
      <t xml:space="preserve">  2-7                              </t>
    </r>
  </si>
  <si>
    <r>
      <t xml:space="preserve">от 8 декабря 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2022 г.</t>
    </r>
  </si>
  <si>
    <t xml:space="preserve">   от 8 декабря 2022  г.</t>
  </si>
  <si>
    <t xml:space="preserve">  №  2-7                              </t>
  </si>
  <si>
    <r>
      <t xml:space="preserve">№ </t>
    </r>
    <r>
      <rPr>
        <u/>
        <sz val="12"/>
        <rFont val="Arial"/>
        <family val="2"/>
        <charset val="204"/>
      </rPr>
      <t xml:space="preserve">  2-7                 </t>
    </r>
  </si>
  <si>
    <r>
      <t xml:space="preserve">   от 8 декабря </t>
    </r>
    <r>
      <rPr>
        <sz val="12"/>
        <rFont val="Arial"/>
        <family val="2"/>
        <charset val="204"/>
      </rPr>
      <t>2022  г.</t>
    </r>
  </si>
  <si>
    <r>
      <t xml:space="preserve">  № </t>
    </r>
    <r>
      <rPr>
        <u/>
        <sz val="14"/>
        <rFont val="Times New Roman"/>
        <family val="1"/>
        <charset val="204"/>
      </rPr>
      <t xml:space="preserve"> 2-7                              </t>
    </r>
  </si>
  <si>
    <t xml:space="preserve"> № 2-7</t>
  </si>
  <si>
    <t xml:space="preserve"> от 8 декабря 2022 г.</t>
  </si>
  <si>
    <r>
      <t xml:space="preserve">                                                                                                              № </t>
    </r>
    <r>
      <rPr>
        <u/>
        <sz val="14"/>
        <color indexed="8"/>
        <rFont val="Times New Roman"/>
        <family val="1"/>
        <charset val="204"/>
      </rPr>
      <t xml:space="preserve"> 2-7                             </t>
    </r>
  </si>
  <si>
    <r>
      <t xml:space="preserve">                                                                                                               от 8 декабря </t>
    </r>
    <r>
      <rPr>
        <sz val="14"/>
        <color indexed="8"/>
        <rFont val="Times New Roman"/>
        <family val="1"/>
        <charset val="204"/>
      </rPr>
      <t>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</si>
</sst>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u/>
      <sz val="14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2"/>
      <name val="Arial Cyr"/>
      <charset val="204"/>
    </font>
    <font>
      <sz val="12"/>
      <color rgb="FF000000"/>
      <name val="Arial Cyr"/>
      <charset val="204"/>
    </font>
    <font>
      <sz val="10"/>
      <color rgb="FF000000"/>
      <name val="Arial Cyr"/>
    </font>
    <font>
      <sz val="12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i/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1"/>
      <name val="Arial"/>
      <family val="2"/>
      <charset val="204"/>
    </font>
    <font>
      <sz val="12"/>
      <name val="Arial Cyr"/>
      <family val="2"/>
    </font>
    <font>
      <u/>
      <sz val="14"/>
      <name val="Times New Roman"/>
      <family val="1"/>
      <charset val="204"/>
    </font>
    <font>
      <u/>
      <sz val="12"/>
      <name val="Arial"/>
      <family val="2"/>
      <charset val="204"/>
    </font>
    <font>
      <u/>
      <sz val="12"/>
      <name val="Times New Roman"/>
      <family val="1"/>
      <charset val="204"/>
    </font>
    <font>
      <b/>
      <sz val="10"/>
      <name val="Arial Cyr"/>
      <family val="2"/>
    </font>
  </fonts>
  <fills count="41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12">
    <xf numFmtId="0" fontId="0" fillId="0" borderId="0"/>
    <xf numFmtId="0" fontId="6" fillId="0" borderId="0"/>
    <xf numFmtId="0" fontId="6" fillId="0" borderId="0"/>
    <xf numFmtId="4" fontId="18" fillId="2" borderId="4">
      <alignment horizontal="right" vertical="top" shrinkToFit="1"/>
    </xf>
    <xf numFmtId="1" fontId="21" fillId="0" borderId="4">
      <alignment horizontal="center" vertical="top" shrinkToFit="1"/>
    </xf>
    <xf numFmtId="0" fontId="1" fillId="3" borderId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1" fillId="7" borderId="9" applyNumberFormat="0" applyAlignment="0" applyProtection="0"/>
    <xf numFmtId="0" fontId="32" fillId="8" borderId="10" applyNumberFormat="0" applyAlignment="0" applyProtection="0"/>
    <xf numFmtId="0" fontId="33" fillId="8" borderId="9" applyNumberForma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7" fillId="9" borderId="12" applyNumberFormat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9" fillId="10" borderId="13" applyNumberFormat="0" applyFont="0" applyAlignment="0" applyProtection="0"/>
    <xf numFmtId="0" fontId="42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28" fillId="10" borderId="13" applyNumberFormat="0" applyFont="0" applyAlignment="0" applyProtection="0"/>
    <xf numFmtId="9" fontId="29" fillId="0" borderId="0" applyFont="0" applyFill="0" applyBorder="0" applyAlignment="0" applyProtection="0"/>
    <xf numFmtId="49" fontId="44" fillId="0" borderId="4">
      <alignment horizontal="center" vertical="top" shrinkToFit="1"/>
    </xf>
    <xf numFmtId="4" fontId="44" fillId="0" borderId="4">
      <alignment horizontal="right" vertical="top" shrinkToFit="1"/>
    </xf>
    <xf numFmtId="0" fontId="46" fillId="0" borderId="0"/>
    <xf numFmtId="0" fontId="46" fillId="0" borderId="0"/>
    <xf numFmtId="0" fontId="47" fillId="0" borderId="0"/>
    <xf numFmtId="0" fontId="47" fillId="0" borderId="0"/>
    <xf numFmtId="0" fontId="46" fillId="0" borderId="0"/>
    <xf numFmtId="0" fontId="44" fillId="35" borderId="0"/>
    <xf numFmtId="0" fontId="44" fillId="0" borderId="0">
      <alignment horizontal="left" wrapText="1"/>
    </xf>
    <xf numFmtId="0" fontId="44" fillId="0" borderId="0">
      <alignment wrapText="1"/>
    </xf>
    <xf numFmtId="0" fontId="45" fillId="0" borderId="0">
      <alignment horizontal="center" wrapText="1"/>
    </xf>
    <xf numFmtId="0" fontId="45" fillId="0" borderId="0">
      <alignment horizontal="center"/>
    </xf>
    <xf numFmtId="0" fontId="44" fillId="0" borderId="0">
      <alignment horizontal="right"/>
    </xf>
    <xf numFmtId="0" fontId="44" fillId="35" borderId="15"/>
    <xf numFmtId="0" fontId="44" fillId="0" borderId="4">
      <alignment horizontal="center" vertical="center" wrapText="1"/>
    </xf>
    <xf numFmtId="0" fontId="44" fillId="35" borderId="16"/>
    <xf numFmtId="49" fontId="44" fillId="0" borderId="4">
      <alignment horizontal="center" vertical="top" shrinkToFit="1"/>
    </xf>
    <xf numFmtId="49" fontId="44" fillId="0" borderId="4">
      <alignment horizontal="left" vertical="top" wrapText="1" indent="2"/>
    </xf>
    <xf numFmtId="0" fontId="44" fillId="35" borderId="17"/>
    <xf numFmtId="0" fontId="18" fillId="0" borderId="4">
      <alignment horizontal="left"/>
    </xf>
    <xf numFmtId="49" fontId="18" fillId="0" borderId="4">
      <alignment horizontal="left" vertical="top" shrinkToFit="1"/>
    </xf>
    <xf numFmtId="0" fontId="44" fillId="35" borderId="17"/>
    <xf numFmtId="0" fontId="44" fillId="0" borderId="0"/>
    <xf numFmtId="0" fontId="44" fillId="0" borderId="4">
      <alignment horizontal="center" vertical="top" wrapText="1"/>
    </xf>
    <xf numFmtId="0" fontId="44" fillId="0" borderId="0">
      <alignment horizontal="left" wrapText="1"/>
    </xf>
    <xf numFmtId="0" fontId="44" fillId="0" borderId="4">
      <alignment horizontal="center" vertical="center" wrapText="1"/>
    </xf>
    <xf numFmtId="0" fontId="44" fillId="0" borderId="4">
      <alignment horizontal="center" vertical="center" wrapText="1"/>
    </xf>
    <xf numFmtId="49" fontId="18" fillId="0" borderId="4">
      <alignment horizontal="left" vertical="top" shrinkToFit="1"/>
    </xf>
    <xf numFmtId="4" fontId="18" fillId="10" borderId="4">
      <alignment horizontal="right" vertical="top" shrinkToFit="1"/>
    </xf>
    <xf numFmtId="4" fontId="44" fillId="0" borderId="4">
      <alignment horizontal="right" vertical="top" shrinkToFit="1"/>
    </xf>
    <xf numFmtId="0" fontId="44" fillId="0" borderId="4">
      <alignment horizontal="center" vertical="center" wrapText="1"/>
    </xf>
    <xf numFmtId="4" fontId="18" fillId="36" borderId="4">
      <alignment horizontal="right" vertical="top" shrinkToFit="1"/>
    </xf>
    <xf numFmtId="0" fontId="44" fillId="0" borderId="0">
      <alignment horizontal="left" wrapText="1"/>
    </xf>
    <xf numFmtId="0" fontId="44" fillId="0" borderId="0">
      <alignment horizontal="left" wrapText="1"/>
    </xf>
    <xf numFmtId="10" fontId="44" fillId="0" borderId="4">
      <alignment horizontal="right" vertical="top" shrinkToFit="1"/>
    </xf>
    <xf numFmtId="10" fontId="44" fillId="0" borderId="4">
      <alignment horizontal="center" vertical="top" shrinkToFit="1"/>
    </xf>
    <xf numFmtId="10" fontId="18" fillId="10" borderId="4">
      <alignment horizontal="right" vertical="top" shrinkToFit="1"/>
    </xf>
    <xf numFmtId="10" fontId="18" fillId="36" borderId="4">
      <alignment horizontal="center" vertical="top" shrinkToFit="1"/>
    </xf>
    <xf numFmtId="0" fontId="45" fillId="0" borderId="0">
      <alignment horizontal="center" wrapText="1"/>
    </xf>
    <xf numFmtId="0" fontId="45" fillId="0" borderId="0">
      <alignment horizontal="center" wrapText="1"/>
    </xf>
    <xf numFmtId="0" fontId="45" fillId="0" borderId="0">
      <alignment horizontal="center"/>
    </xf>
    <xf numFmtId="0" fontId="45" fillId="0" borderId="0">
      <alignment horizontal="center"/>
    </xf>
    <xf numFmtId="0" fontId="18" fillId="0" borderId="4">
      <alignment vertical="top" wrapText="1"/>
    </xf>
    <xf numFmtId="0" fontId="44" fillId="0" borderId="4">
      <alignment horizontal="left" vertical="top" wrapText="1"/>
    </xf>
    <xf numFmtId="4" fontId="18" fillId="2" borderId="4">
      <alignment horizontal="right" vertical="top" shrinkToFit="1"/>
    </xf>
    <xf numFmtId="10" fontId="18" fillId="2" borderId="4">
      <alignment horizontal="right" vertical="top" shrinkToFit="1"/>
    </xf>
    <xf numFmtId="10" fontId="18" fillId="2" borderId="4">
      <alignment horizontal="center" vertical="top" shrinkToFit="1"/>
    </xf>
    <xf numFmtId="0" fontId="48" fillId="0" borderId="0"/>
    <xf numFmtId="0" fontId="44" fillId="0" borderId="0"/>
    <xf numFmtId="0" fontId="44" fillId="0" borderId="0"/>
    <xf numFmtId="0" fontId="44" fillId="37" borderId="0"/>
    <xf numFmtId="0" fontId="44" fillId="37" borderId="15"/>
    <xf numFmtId="0" fontId="44" fillId="37" borderId="16"/>
    <xf numFmtId="0" fontId="44" fillId="0" borderId="4">
      <alignment horizontal="center" vertical="top" wrapText="1"/>
    </xf>
    <xf numFmtId="4" fontId="44" fillId="0" borderId="4">
      <alignment horizontal="right" vertical="top" shrinkToFit="1"/>
    </xf>
    <xf numFmtId="10" fontId="44" fillId="0" borderId="4">
      <alignment horizontal="center" vertical="top" shrinkToFit="1"/>
    </xf>
    <xf numFmtId="0" fontId="44" fillId="37" borderId="17"/>
    <xf numFmtId="49" fontId="18" fillId="0" borderId="4">
      <alignment horizontal="left" vertical="top" shrinkToFit="1"/>
    </xf>
    <xf numFmtId="4" fontId="18" fillId="36" borderId="4">
      <alignment horizontal="right" vertical="top" shrinkToFit="1"/>
    </xf>
    <xf numFmtId="10" fontId="18" fillId="36" borderId="4">
      <alignment horizontal="center" vertical="top" shrinkToFit="1"/>
    </xf>
    <xf numFmtId="0" fontId="44" fillId="0" borderId="0"/>
    <xf numFmtId="0" fontId="44" fillId="37" borderId="15">
      <alignment horizontal="left"/>
    </xf>
    <xf numFmtId="0" fontId="44" fillId="0" borderId="4">
      <alignment horizontal="left" vertical="top" wrapText="1"/>
    </xf>
    <xf numFmtId="4" fontId="18" fillId="2" borderId="4">
      <alignment horizontal="right" vertical="top" shrinkToFit="1"/>
    </xf>
    <xf numFmtId="10" fontId="18" fillId="2" borderId="4">
      <alignment horizontal="center" vertical="top" shrinkToFit="1"/>
    </xf>
    <xf numFmtId="0" fontId="44" fillId="37" borderId="16">
      <alignment horizontal="left"/>
    </xf>
    <xf numFmtId="0" fontId="44" fillId="37" borderId="17">
      <alignment horizontal="left"/>
    </xf>
    <xf numFmtId="0" fontId="44" fillId="37" borderId="0">
      <alignment horizontal="left"/>
    </xf>
    <xf numFmtId="0" fontId="43" fillId="4" borderId="0" applyNumberFormat="0" applyBorder="0" applyAlignment="0" applyProtection="0"/>
    <xf numFmtId="43" fontId="28" fillId="0" borderId="0" applyFont="0" applyFill="0" applyBorder="0" applyAlignment="0" applyProtection="0"/>
  </cellStyleXfs>
  <cellXfs count="427">
    <xf numFmtId="0" fontId="0" fillId="0" borderId="0" xfId="0"/>
    <xf numFmtId="0" fontId="3" fillId="0" borderId="0" xfId="0" applyFont="1" applyFill="1"/>
    <xf numFmtId="0" fontId="1" fillId="0" borderId="0" xfId="0" applyFont="1" applyFill="1"/>
    <xf numFmtId="0" fontId="8" fillId="0" borderId="0" xfId="0" applyFont="1" applyFill="1"/>
    <xf numFmtId="3" fontId="8" fillId="0" borderId="0" xfId="0" applyNumberFormat="1" applyFont="1" applyFill="1"/>
    <xf numFmtId="3" fontId="8" fillId="0" borderId="0" xfId="0" applyNumberFormat="1" applyFont="1" applyFill="1" applyAlignment="1">
      <alignment horizontal="right"/>
    </xf>
    <xf numFmtId="0" fontId="13" fillId="0" borderId="1" xfId="0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/>
    <xf numFmtId="0" fontId="4" fillId="0" borderId="1" xfId="2" applyFont="1" applyFill="1" applyBorder="1" applyAlignment="1">
      <alignment horizontal="left" vertical="top" shrinkToFit="1"/>
    </xf>
    <xf numFmtId="0" fontId="4" fillId="0" borderId="1" xfId="2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vertical="top" wrapText="1"/>
    </xf>
    <xf numFmtId="0" fontId="12" fillId="0" borderId="1" xfId="2" applyFont="1" applyFill="1" applyBorder="1" applyAlignment="1">
      <alignment horizontal="justify" vertical="top" wrapText="1"/>
    </xf>
    <xf numFmtId="4" fontId="15" fillId="0" borderId="1" xfId="2" applyNumberFormat="1" applyFont="1" applyFill="1" applyBorder="1" applyAlignment="1" applyProtection="1">
      <alignment horizontal="right" vertical="top" shrinkToFit="1"/>
      <protection locked="0"/>
    </xf>
    <xf numFmtId="0" fontId="4" fillId="0" borderId="1" xfId="2" applyFont="1" applyFill="1" applyBorder="1" applyAlignment="1">
      <alignment vertical="top" wrapText="1"/>
    </xf>
    <xf numFmtId="0" fontId="4" fillId="0" borderId="1" xfId="2" applyFont="1" applyFill="1" applyBorder="1" applyAlignment="1">
      <alignment horizontal="justify" vertical="top" wrapText="1"/>
    </xf>
    <xf numFmtId="0" fontId="17" fillId="0" borderId="0" xfId="0" applyFont="1" applyFill="1"/>
    <xf numFmtId="49" fontId="12" fillId="0" borderId="1" xfId="2" applyNumberFormat="1" applyFont="1" applyFill="1" applyBorder="1" applyAlignment="1">
      <alignment vertical="top" wrapText="1"/>
    </xf>
    <xf numFmtId="0" fontId="0" fillId="0" borderId="0" xfId="0" applyFill="1" applyAlignment="1">
      <alignment vertical="center" wrapText="1"/>
    </xf>
    <xf numFmtId="0" fontId="12" fillId="0" borderId="1" xfId="2" applyFont="1" applyFill="1" applyBorder="1" applyAlignment="1">
      <alignment horizontal="left" vertical="top" shrinkToFit="1"/>
    </xf>
    <xf numFmtId="0" fontId="12" fillId="0" borderId="1" xfId="2" applyFont="1" applyFill="1" applyBorder="1" applyAlignment="1">
      <alignment horizontal="left" vertical="top" wrapText="1"/>
    </xf>
    <xf numFmtId="4" fontId="12" fillId="0" borderId="1" xfId="2" applyNumberFormat="1" applyFont="1" applyFill="1" applyBorder="1" applyAlignment="1" applyProtection="1">
      <alignment horizontal="right" vertical="top" shrinkToFit="1"/>
      <protection locked="0"/>
    </xf>
    <xf numFmtId="0" fontId="0" fillId="0" borderId="0" xfId="0" applyFont="1" applyFill="1"/>
    <xf numFmtId="0" fontId="12" fillId="0" borderId="5" xfId="2" applyFont="1" applyFill="1" applyBorder="1" applyAlignment="1">
      <alignment vertical="top" wrapText="1"/>
    </xf>
    <xf numFmtId="1" fontId="22" fillId="0" borderId="4" xfId="4" applyNumberFormat="1" applyFont="1" applyFill="1" applyProtection="1">
      <alignment horizontal="center" vertical="top" shrinkToFit="1"/>
    </xf>
    <xf numFmtId="49" fontId="12" fillId="0" borderId="1" xfId="0" applyNumberFormat="1" applyFont="1" applyFill="1" applyBorder="1" applyAlignment="1">
      <alignment horizontal="justify" vertical="center" wrapText="1"/>
    </xf>
    <xf numFmtId="0" fontId="4" fillId="0" borderId="1" xfId="2" applyFont="1" applyFill="1" applyBorder="1" applyAlignment="1">
      <alignment horizontal="right" vertical="top" wrapText="1"/>
    </xf>
    <xf numFmtId="49" fontId="4" fillId="0" borderId="1" xfId="2" applyNumberFormat="1" applyFont="1" applyFill="1" applyBorder="1" applyAlignment="1">
      <alignment horizontal="left" vertical="top" shrinkToFit="1"/>
    </xf>
    <xf numFmtId="49" fontId="12" fillId="0" borderId="1" xfId="2" applyNumberFormat="1" applyFont="1" applyFill="1" applyBorder="1" applyAlignment="1">
      <alignment horizontal="left" vertical="top" shrinkToFit="1"/>
    </xf>
    <xf numFmtId="4" fontId="19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23" fillId="0" borderId="1" xfId="0" applyNumberFormat="1" applyFont="1" applyFill="1" applyBorder="1" applyAlignment="1">
      <alignment vertical="center"/>
    </xf>
    <xf numFmtId="49" fontId="12" fillId="0" borderId="1" xfId="2" applyNumberFormat="1" applyFont="1" applyFill="1" applyBorder="1" applyAlignment="1">
      <alignment vertical="top" shrinkToFit="1"/>
    </xf>
    <xf numFmtId="49" fontId="20" fillId="0" borderId="4" xfId="5" applyNumberFormat="1" applyFont="1" applyFill="1" applyBorder="1" applyAlignment="1">
      <alignment vertical="top" shrinkToFit="1"/>
    </xf>
    <xf numFmtId="0" fontId="20" fillId="0" borderId="4" xfId="5" applyFont="1" applyFill="1" applyBorder="1" applyAlignment="1">
      <alignment horizontal="left" vertical="top" wrapText="1"/>
    </xf>
    <xf numFmtId="4" fontId="20" fillId="0" borderId="4" xfId="5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/>
    <xf numFmtId="0" fontId="25" fillId="0" borderId="0" xfId="0" applyFont="1" applyFill="1"/>
    <xf numFmtId="49" fontId="19" fillId="0" borderId="1" xfId="0" applyNumberFormat="1" applyFont="1" applyFill="1" applyBorder="1" applyAlignment="1">
      <alignment horizontal="left" vertical="top" shrinkToFit="1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 applyProtection="1">
      <alignment horizontal="right" vertical="top" shrinkToFit="1"/>
      <protection locked="0"/>
    </xf>
    <xf numFmtId="4" fontId="12" fillId="0" borderId="1" xfId="0" applyNumberFormat="1" applyFont="1" applyFill="1" applyBorder="1" applyAlignment="1" applyProtection="1">
      <alignment horizontal="right" vertical="top" shrinkToFit="1"/>
      <protection locked="0"/>
    </xf>
    <xf numFmtId="4" fontId="10" fillId="0" borderId="1" xfId="0" applyNumberFormat="1" applyFont="1" applyFill="1" applyBorder="1" applyAlignment="1">
      <alignment vertical="top"/>
    </xf>
    <xf numFmtId="4" fontId="19" fillId="0" borderId="4" xfId="5" applyNumberFormat="1" applyFont="1" applyFill="1" applyBorder="1" applyAlignment="1">
      <alignment horizontal="right" vertical="top" shrinkToFit="1"/>
    </xf>
    <xf numFmtId="4" fontId="22" fillId="0" borderId="4" xfId="5" applyNumberFormat="1" applyFont="1" applyFill="1" applyBorder="1" applyAlignment="1">
      <alignment horizontal="right" vertical="top" shrinkToFit="1"/>
    </xf>
    <xf numFmtId="4" fontId="12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top"/>
    </xf>
    <xf numFmtId="0" fontId="26" fillId="0" borderId="1" xfId="0" applyFont="1" applyFill="1" applyBorder="1"/>
    <xf numFmtId="0" fontId="26" fillId="0" borderId="1" xfId="0" applyFont="1" applyFill="1" applyBorder="1" applyAlignment="1">
      <alignment horizontal="right"/>
    </xf>
    <xf numFmtId="4" fontId="26" fillId="0" borderId="1" xfId="0" applyNumberFormat="1" applyFont="1" applyFill="1" applyBorder="1"/>
    <xf numFmtId="0" fontId="27" fillId="0" borderId="0" xfId="0" applyFont="1" applyFill="1"/>
    <xf numFmtId="0" fontId="27" fillId="0" borderId="0" xfId="0" applyFont="1" applyFill="1" applyAlignment="1">
      <alignment horizontal="left"/>
    </xf>
    <xf numFmtId="4" fontId="27" fillId="0" borderId="0" xfId="0" applyNumberFormat="1" applyFont="1" applyFill="1" applyAlignment="1"/>
    <xf numFmtId="4" fontId="8" fillId="0" borderId="0" xfId="0" applyNumberFormat="1" applyFont="1" applyFill="1" applyAlignment="1"/>
    <xf numFmtId="4" fontId="4" fillId="0" borderId="1" xfId="2" applyNumberFormat="1" applyFont="1" applyFill="1" applyBorder="1" applyAlignment="1" applyProtection="1">
      <alignment horizontal="right" vertical="top" shrinkToFit="1"/>
      <protection locked="0"/>
    </xf>
    <xf numFmtId="4" fontId="0" fillId="0" borderId="0" xfId="0" applyNumberFormat="1" applyFill="1"/>
    <xf numFmtId="0" fontId="0" fillId="0" borderId="0" xfId="0" applyFill="1"/>
    <xf numFmtId="0" fontId="8" fillId="0" borderId="0" xfId="0" applyFont="1"/>
    <xf numFmtId="0" fontId="10" fillId="0" borderId="1" xfId="0" applyFont="1" applyBorder="1" applyAlignment="1">
      <alignment horizontal="center" vertical="center" wrapText="1" shrinkToFit="1"/>
    </xf>
    <xf numFmtId="0" fontId="10" fillId="0" borderId="0" xfId="0" applyFont="1"/>
    <xf numFmtId="0" fontId="10" fillId="0" borderId="1" xfId="0" applyFont="1" applyBorder="1" applyAlignment="1">
      <alignment horizontal="center" vertical="top"/>
    </xf>
    <xf numFmtId="0" fontId="0" fillId="0" borderId="0" xfId="0" applyFont="1"/>
    <xf numFmtId="0" fontId="16" fillId="38" borderId="0" xfId="0" applyFont="1" applyFill="1" applyAlignment="1">
      <alignment vertical="top"/>
    </xf>
    <xf numFmtId="0" fontId="0" fillId="38" borderId="0" xfId="0" applyFill="1"/>
    <xf numFmtId="0" fontId="10" fillId="0" borderId="0" xfId="0" applyFont="1" applyBorder="1" applyAlignment="1">
      <alignment horizontal="center" vertical="top"/>
    </xf>
    <xf numFmtId="0" fontId="49" fillId="38" borderId="1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 wrapText="1" shrinkToFit="1"/>
    </xf>
    <xf numFmtId="0" fontId="50" fillId="0" borderId="1" xfId="0" applyFont="1" applyBorder="1" applyAlignment="1">
      <alignment horizontal="center" vertical="top" wrapText="1"/>
    </xf>
    <xf numFmtId="0" fontId="51" fillId="38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justify" vertical="top" wrapText="1"/>
    </xf>
    <xf numFmtId="0" fontId="51" fillId="0" borderId="1" xfId="0" applyFont="1" applyFill="1" applyBorder="1" applyAlignment="1">
      <alignment horizontal="justify" vertical="top" wrapText="1"/>
    </xf>
    <xf numFmtId="0" fontId="15" fillId="38" borderId="1" xfId="0" applyFont="1" applyFill="1" applyBorder="1" applyAlignment="1">
      <alignment horizontal="justify" vertical="top" wrapText="1"/>
    </xf>
    <xf numFmtId="9" fontId="51" fillId="0" borderId="1" xfId="241" applyFont="1" applyFill="1" applyBorder="1" applyAlignment="1">
      <alignment horizontal="justify" vertical="top" wrapText="1"/>
    </xf>
    <xf numFmtId="9" fontId="15" fillId="0" borderId="1" xfId="241" applyFont="1" applyFill="1" applyBorder="1" applyAlignment="1">
      <alignment horizontal="justify" vertical="top" wrapText="1"/>
    </xf>
    <xf numFmtId="0" fontId="15" fillId="0" borderId="1" xfId="2" applyFont="1" applyBorder="1" applyAlignment="1">
      <alignment horizontal="justify" vertical="top" wrapText="1"/>
    </xf>
    <xf numFmtId="0" fontId="15" fillId="0" borderId="1" xfId="0" applyNumberFormat="1" applyFont="1" applyFill="1" applyBorder="1" applyAlignment="1">
      <alignment horizontal="justify" vertical="top" wrapText="1"/>
    </xf>
    <xf numFmtId="0" fontId="49" fillId="0" borderId="1" xfId="0" applyNumberFormat="1" applyFont="1" applyFill="1" applyBorder="1" applyAlignment="1">
      <alignment horizontal="justify" vertical="center"/>
    </xf>
    <xf numFmtId="0" fontId="15" fillId="0" borderId="1" xfId="0" applyNumberFormat="1" applyFont="1" applyFill="1" applyBorder="1" applyAlignment="1">
      <alignment horizontal="left" vertical="top" wrapText="1"/>
    </xf>
    <xf numFmtId="0" fontId="52" fillId="0" borderId="1" xfId="0" applyNumberFormat="1" applyFont="1" applyFill="1" applyBorder="1" applyAlignment="1">
      <alignment horizontal="justify" vertical="center" wrapText="1"/>
    </xf>
    <xf numFmtId="0" fontId="15" fillId="0" borderId="1" xfId="0" applyNumberFormat="1" applyFont="1" applyFill="1" applyBorder="1" applyAlignment="1">
      <alignment horizontal="justify" vertical="top" wrapText="1" shrinkToFit="1"/>
    </xf>
    <xf numFmtId="0" fontId="50" fillId="0" borderId="0" xfId="0" applyFont="1"/>
    <xf numFmtId="0" fontId="15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 shrinkToFit="1"/>
    </xf>
    <xf numFmtId="0" fontId="5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49" fillId="38" borderId="3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19" fillId="0" borderId="1" xfId="0" applyNumberFormat="1" applyFont="1" applyFill="1" applyBorder="1" applyAlignment="1">
      <alignment horizontal="justify" vertical="center" wrapText="1"/>
    </xf>
    <xf numFmtId="0" fontId="12" fillId="0" borderId="1" xfId="2" applyFont="1" applyBorder="1" applyAlignment="1">
      <alignment horizontal="justify" vertical="top" wrapText="1"/>
    </xf>
    <xf numFmtId="0" fontId="12" fillId="0" borderId="1" xfId="2" applyFont="1" applyBorder="1" applyAlignment="1">
      <alignment vertical="top" wrapText="1"/>
    </xf>
    <xf numFmtId="4" fontId="19" fillId="0" borderId="4" xfId="3" applyFont="1" applyFill="1" applyProtection="1">
      <alignment horizontal="right" vertical="top" shrinkToFit="1"/>
    </xf>
    <xf numFmtId="0" fontId="12" fillId="0" borderId="5" xfId="2" applyFont="1" applyBorder="1" applyAlignment="1">
      <alignment vertical="top" wrapText="1"/>
    </xf>
    <xf numFmtId="0" fontId="12" fillId="0" borderId="5" xfId="2" applyFont="1" applyBorder="1" applyAlignment="1">
      <alignment horizontal="justify" vertical="top" wrapText="1"/>
    </xf>
    <xf numFmtId="4" fontId="15" fillId="0" borderId="1" xfId="2" applyNumberFormat="1" applyFont="1" applyFill="1" applyBorder="1" applyAlignment="1" applyProtection="1">
      <alignment vertical="top" shrinkToFit="1"/>
      <protection locked="0"/>
    </xf>
    <xf numFmtId="4" fontId="15" fillId="0" borderId="5" xfId="2" applyNumberFormat="1" applyFont="1" applyFill="1" applyBorder="1" applyAlignment="1" applyProtection="1">
      <alignment vertical="top" shrinkToFit="1"/>
      <protection locked="0"/>
    </xf>
    <xf numFmtId="0" fontId="22" fillId="0" borderId="4" xfId="285" applyNumberFormat="1" applyFont="1" applyAlignment="1" applyProtection="1">
      <alignment vertical="top" wrapText="1"/>
    </xf>
    <xf numFmtId="49" fontId="22" fillId="0" borderId="4" xfId="258" applyFont="1" applyAlignment="1" applyProtection="1">
      <alignment horizontal="left" vertical="top" shrinkToFit="1"/>
    </xf>
    <xf numFmtId="0" fontId="22" fillId="0" borderId="4" xfId="304" applyNumberFormat="1" applyFont="1" applyAlignment="1" applyProtection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0" fontId="3" fillId="0" borderId="0" xfId="0" applyFont="1"/>
    <xf numFmtId="0" fontId="53" fillId="0" borderId="0" xfId="0" applyFont="1" applyFill="1"/>
    <xf numFmtId="4" fontId="1" fillId="0" borderId="0" xfId="0" applyNumberFormat="1" applyFont="1" applyFill="1" applyAlignment="1">
      <alignment horizontal="right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4" fillId="0" borderId="0" xfId="0" applyFont="1" applyFill="1"/>
    <xf numFmtId="4" fontId="54" fillId="0" borderId="0" xfId="0" applyNumberFormat="1" applyFont="1" applyFill="1"/>
    <xf numFmtId="0" fontId="54" fillId="0" borderId="0" xfId="0" applyFont="1"/>
    <xf numFmtId="0" fontId="4" fillId="39" borderId="1" xfId="0" applyFont="1" applyFill="1" applyBorder="1" applyAlignment="1">
      <alignment wrapText="1" shrinkToFit="1"/>
    </xf>
    <xf numFmtId="49" fontId="4" fillId="39" borderId="1" xfId="0" applyNumberFormat="1" applyFont="1" applyFill="1" applyBorder="1" applyAlignment="1">
      <alignment horizontal="center" vertical="center" wrapText="1"/>
    </xf>
    <xf numFmtId="0" fontId="4" fillId="39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 shrinkToFi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wrapText="1" shrinkToFit="1"/>
    </xf>
    <xf numFmtId="4" fontId="23" fillId="0" borderId="0" xfId="0" applyNumberFormat="1" applyFont="1" applyFill="1"/>
    <xf numFmtId="0" fontId="12" fillId="0" borderId="2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4" fontId="4" fillId="39" borderId="1" xfId="0" applyNumberFormat="1" applyFont="1" applyFill="1" applyBorder="1" applyAlignment="1">
      <alignment horizontal="right" vertical="center"/>
    </xf>
    <xf numFmtId="0" fontId="4" fillId="0" borderId="1" xfId="310" applyFont="1" applyFill="1" applyBorder="1" applyAlignment="1">
      <alignment horizontal="left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wrapText="1" shrinkToFit="1"/>
    </xf>
    <xf numFmtId="4" fontId="55" fillId="0" borderId="1" xfId="0" applyNumberFormat="1" applyFont="1" applyFill="1" applyBorder="1" applyAlignment="1">
      <alignment horizontal="right" vertical="center" shrinkToFit="1"/>
    </xf>
    <xf numFmtId="49" fontId="4" fillId="39" borderId="1" xfId="0" applyNumberFormat="1" applyFont="1" applyFill="1" applyBorder="1" applyAlignment="1">
      <alignment wrapText="1" shrinkToFit="1"/>
    </xf>
    <xf numFmtId="49" fontId="4" fillId="39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wrapText="1" shrinkToFit="1"/>
    </xf>
    <xf numFmtId="49" fontId="4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4" fillId="38" borderId="0" xfId="0" applyFont="1" applyFill="1"/>
    <xf numFmtId="0" fontId="3" fillId="38" borderId="0" xfId="0" applyFont="1" applyFill="1"/>
    <xf numFmtId="4" fontId="12" fillId="38" borderId="1" xfId="0" applyNumberFormat="1" applyFont="1" applyFill="1" applyBorder="1" applyAlignment="1">
      <alignment horizontal="right" vertical="center"/>
    </xf>
    <xf numFmtId="0" fontId="4" fillId="39" borderId="1" xfId="0" applyFont="1" applyFill="1" applyBorder="1" applyAlignment="1">
      <alignment horizontal="center" vertical="center"/>
    </xf>
    <xf numFmtId="0" fontId="56" fillId="0" borderId="0" xfId="0" applyFont="1" applyFill="1"/>
    <xf numFmtId="4" fontId="56" fillId="0" borderId="0" xfId="0" applyNumberFormat="1" applyFont="1" applyFill="1"/>
    <xf numFmtId="0" fontId="57" fillId="0" borderId="0" xfId="0" applyFont="1" applyFill="1"/>
    <xf numFmtId="4" fontId="57" fillId="0" borderId="0" xfId="0" applyNumberFormat="1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" fontId="12" fillId="0" borderId="0" xfId="0" applyNumberFormat="1" applyFont="1" applyFill="1"/>
    <xf numFmtId="4" fontId="12" fillId="0" borderId="0" xfId="0" applyNumberFormat="1" applyFont="1" applyFill="1" applyBorder="1"/>
    <xf numFmtId="4" fontId="12" fillId="0" borderId="0" xfId="0" applyNumberFormat="1" applyFont="1" applyFill="1" applyAlignment="1">
      <alignment horizontal="right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right" wrapText="1"/>
    </xf>
    <xf numFmtId="0" fontId="4" fillId="0" borderId="0" xfId="0" applyFont="1" applyFill="1"/>
    <xf numFmtId="4" fontId="4" fillId="0" borderId="0" xfId="0" applyNumberFormat="1" applyFont="1" applyFill="1" applyBorder="1"/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/>
    <xf numFmtId="0" fontId="4" fillId="0" borderId="1" xfId="0" applyNumberFormat="1" applyFont="1" applyFill="1" applyBorder="1" applyAlignment="1">
      <alignment wrapText="1" shrinkToFit="1"/>
    </xf>
    <xf numFmtId="4" fontId="4" fillId="0" borderId="1" xfId="0" applyNumberFormat="1" applyFont="1" applyFill="1" applyBorder="1"/>
    <xf numFmtId="49" fontId="12" fillId="0" borderId="1" xfId="242" applyNumberFormat="1" applyFont="1" applyFill="1" applyBorder="1" applyAlignment="1" applyProtection="1">
      <alignment horizontal="center" shrinkToFit="1"/>
      <protection locked="0"/>
    </xf>
    <xf numFmtId="49" fontId="4" fillId="0" borderId="1" xfId="242" applyNumberFormat="1" applyFont="1" applyFill="1" applyBorder="1" applyAlignment="1" applyProtection="1">
      <alignment horizontal="center" shrinkToFit="1"/>
      <protection locked="0"/>
    </xf>
    <xf numFmtId="49" fontId="12" fillId="0" borderId="1" xfId="0" applyNumberFormat="1" applyFont="1" applyFill="1" applyBorder="1" applyAlignment="1">
      <alignment horizontal="left" wrapText="1" shrinkToFit="1"/>
    </xf>
    <xf numFmtId="49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shrinkToFit="1"/>
    </xf>
    <xf numFmtId="49" fontId="12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shrinkToFit="1"/>
    </xf>
    <xf numFmtId="4" fontId="4" fillId="0" borderId="1" xfId="0" applyNumberFormat="1" applyFont="1" applyFill="1" applyBorder="1" applyAlignment="1" applyProtection="1">
      <alignment horizontal="right" vertical="top" shrinkToFit="1"/>
      <protection locked="0"/>
    </xf>
    <xf numFmtId="0" fontId="4" fillId="0" borderId="1" xfId="0" applyNumberFormat="1" applyFont="1" applyFill="1" applyBorder="1" applyAlignment="1">
      <alignment horizontal="left" vertical="top" wrapText="1" shrinkToFit="1"/>
    </xf>
    <xf numFmtId="49" fontId="12" fillId="0" borderId="1" xfId="0" applyNumberFormat="1" applyFont="1" applyFill="1" applyBorder="1" applyAlignment="1">
      <alignment horizontal="center" shrinkToFit="1"/>
    </xf>
    <xf numFmtId="0" fontId="12" fillId="0" borderId="1" xfId="0" applyNumberFormat="1" applyFont="1" applyFill="1" applyBorder="1" applyAlignment="1">
      <alignment horizontal="left" vertical="top" wrapText="1" shrinkToFit="1"/>
    </xf>
    <xf numFmtId="0" fontId="12" fillId="0" borderId="0" xfId="0" applyFont="1" applyFill="1" applyAlignment="1">
      <alignment wrapText="1" shrinkToFit="1"/>
    </xf>
    <xf numFmtId="0" fontId="12" fillId="0" borderId="1" xfId="0" applyFont="1" applyFill="1" applyBorder="1" applyAlignment="1">
      <alignment horizontal="center"/>
    </xf>
    <xf numFmtId="4" fontId="12" fillId="38" borderId="1" xfId="0" applyNumberFormat="1" applyFont="1" applyFill="1" applyBorder="1"/>
    <xf numFmtId="4" fontId="12" fillId="38" borderId="1" xfId="0" applyNumberFormat="1" applyFont="1" applyFill="1" applyBorder="1" applyAlignment="1">
      <alignment horizontal="right"/>
    </xf>
    <xf numFmtId="49" fontId="1" fillId="0" borderId="0" xfId="0" applyNumberFormat="1" applyFont="1" applyFill="1"/>
    <xf numFmtId="4" fontId="1" fillId="0" borderId="0" xfId="0" applyNumberFormat="1" applyFont="1" applyFill="1"/>
    <xf numFmtId="0" fontId="2" fillId="0" borderId="0" xfId="0" applyFont="1" applyFill="1"/>
    <xf numFmtId="3" fontId="15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/>
    <xf numFmtId="49" fontId="1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 shrinkToFit="1"/>
    </xf>
    <xf numFmtId="49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58" fillId="0" borderId="0" xfId="0" applyFont="1" applyFill="1"/>
    <xf numFmtId="4" fontId="19" fillId="0" borderId="1" xfId="0" applyNumberFormat="1" applyFont="1" applyFill="1" applyBorder="1" applyAlignment="1">
      <alignment horizontal="right" shrinkToFit="1"/>
    </xf>
    <xf numFmtId="0" fontId="59" fillId="0" borderId="0" xfId="0" applyFont="1" applyFill="1"/>
    <xf numFmtId="0" fontId="60" fillId="0" borderId="0" xfId="0" applyFont="1" applyFill="1"/>
    <xf numFmtId="49" fontId="4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5" fillId="0" borderId="0" xfId="0" applyFont="1" applyFill="1"/>
    <xf numFmtId="49" fontId="12" fillId="0" borderId="1" xfId="1" quotePrefix="1" applyNumberFormat="1" applyFont="1" applyFill="1" applyBorder="1" applyAlignment="1">
      <alignment horizontal="left" vertical="center" wrapText="1" shrinkToFit="1"/>
    </xf>
    <xf numFmtId="0" fontId="61" fillId="0" borderId="0" xfId="0" applyFont="1" applyFill="1" applyAlignment="1"/>
    <xf numFmtId="0" fontId="62" fillId="0" borderId="0" xfId="0" applyFont="1" applyFill="1" applyAlignment="1"/>
    <xf numFmtId="0" fontId="61" fillId="0" borderId="0" xfId="0" applyFont="1" applyFill="1"/>
    <xf numFmtId="0" fontId="62" fillId="0" borderId="0" xfId="0" applyFont="1" applyFill="1"/>
    <xf numFmtId="49" fontId="12" fillId="0" borderId="19" xfId="0" applyNumberFormat="1" applyFont="1" applyFill="1" applyBorder="1" applyAlignment="1">
      <alignment horizontal="left" vertical="center" wrapText="1" shrinkToFit="1"/>
    </xf>
    <xf numFmtId="4" fontId="55" fillId="0" borderId="1" xfId="0" applyNumberFormat="1" applyFont="1" applyFill="1" applyBorder="1" applyAlignment="1">
      <alignment horizontal="right" shrinkToFit="1"/>
    </xf>
    <xf numFmtId="0" fontId="61" fillId="0" borderId="0" xfId="0" applyFont="1" applyFill="1" applyAlignment="1">
      <alignment wrapText="1" shrinkToFit="1"/>
    </xf>
    <xf numFmtId="49" fontId="12" fillId="0" borderId="1" xfId="0" quotePrefix="1" applyNumberFormat="1" applyFont="1" applyFill="1" applyBorder="1" applyAlignment="1">
      <alignment wrapText="1" shrinkToFi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49" fontId="4" fillId="0" borderId="2" xfId="0" applyNumberFormat="1" applyFont="1" applyFill="1" applyBorder="1" applyAlignment="1">
      <alignment horizontal="center" vertical="top" shrinkToFit="1"/>
    </xf>
    <xf numFmtId="0" fontId="19" fillId="0" borderId="1" xfId="0" applyNumberFormat="1" applyFont="1" applyFill="1" applyBorder="1" applyAlignment="1">
      <alignment horizontal="left" vertical="top" wrapText="1" shrinkToFit="1"/>
    </xf>
    <xf numFmtId="49" fontId="12" fillId="0" borderId="1" xfId="0" applyNumberFormat="1" applyFont="1" applyFill="1" applyBorder="1" applyAlignment="1">
      <alignment horizontal="center" vertical="top" shrinkToFit="1"/>
    </xf>
    <xf numFmtId="49" fontId="12" fillId="0" borderId="2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horizontal="left" vertical="center"/>
    </xf>
    <xf numFmtId="4" fontId="57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23" fillId="0" borderId="0" xfId="0" applyFont="1" applyFill="1"/>
    <xf numFmtId="49" fontId="55" fillId="0" borderId="1" xfId="145" applyNumberFormat="1" applyFont="1" applyFill="1" applyBorder="1" applyAlignment="1">
      <alignment vertical="top"/>
    </xf>
    <xf numFmtId="49" fontId="55" fillId="0" borderId="1" xfId="145" applyNumberFormat="1" applyFont="1" applyFill="1" applyBorder="1" applyAlignment="1">
      <alignment horizontal="center" vertical="center"/>
    </xf>
    <xf numFmtId="49" fontId="55" fillId="0" borderId="1" xfId="150" applyNumberFormat="1" applyFont="1" applyFill="1" applyBorder="1" applyAlignment="1">
      <alignment vertical="top" wrapText="1" shrinkToFit="1"/>
    </xf>
    <xf numFmtId="49" fontId="55" fillId="0" borderId="1" xfId="15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49" fontId="12" fillId="0" borderId="2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49" fontId="19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/>
    </xf>
    <xf numFmtId="4" fontId="63" fillId="0" borderId="0" xfId="0" applyNumberFormat="1" applyFont="1" applyFill="1"/>
    <xf numFmtId="0" fontId="63" fillId="0" borderId="0" xfId="0" applyFont="1" applyFill="1"/>
    <xf numFmtId="49" fontId="12" fillId="0" borderId="1" xfId="0" applyNumberFormat="1" applyFont="1" applyFill="1" applyBorder="1" applyAlignment="1">
      <alignment vertical="top" wrapText="1" shrinkToFit="1"/>
    </xf>
    <xf numFmtId="49" fontId="55" fillId="0" borderId="1" xfId="130" applyNumberFormat="1" applyFont="1" applyFill="1" applyBorder="1" applyAlignment="1">
      <alignment vertical="top"/>
    </xf>
    <xf numFmtId="49" fontId="64" fillId="0" borderId="1" xfId="242" applyNumberFormat="1" applyFont="1" applyFill="1" applyBorder="1" applyAlignment="1" applyProtection="1">
      <alignment horizontal="center" vertical="center" shrinkToFit="1"/>
      <protection locked="0"/>
    </xf>
    <xf numFmtId="49" fontId="19" fillId="0" borderId="0" xfId="0" applyNumberFormat="1" applyFont="1" applyFill="1" applyBorder="1" applyAlignment="1">
      <alignment horizontal="center" vertical="center" shrinkToFit="1"/>
    </xf>
    <xf numFmtId="49" fontId="64" fillId="0" borderId="4" xfId="242" applyNumberFormat="1" applyFont="1" applyFill="1" applyAlignment="1" applyProtection="1">
      <alignment horizontal="center" vertical="center" shrinkToFit="1"/>
      <protection locked="0"/>
    </xf>
    <xf numFmtId="4" fontId="19" fillId="0" borderId="1" xfId="0" applyNumberFormat="1" applyFont="1" applyFill="1" applyBorder="1" applyAlignment="1">
      <alignment horizontal="right" vertical="center" shrinkToFit="1"/>
    </xf>
    <xf numFmtId="49" fontId="19" fillId="0" borderId="1" xfId="0" applyNumberFormat="1" applyFont="1" applyFill="1" applyBorder="1" applyAlignment="1">
      <alignment horizontal="center" vertical="center" shrinkToFit="1"/>
    </xf>
    <xf numFmtId="49" fontId="55" fillId="0" borderId="1" xfId="0" applyNumberFormat="1" applyFont="1" applyFill="1" applyBorder="1" applyAlignment="1">
      <alignment horizontal="center" vertical="center" shrinkToFit="1"/>
    </xf>
    <xf numFmtId="49" fontId="55" fillId="0" borderId="2" xfId="0" applyNumberFormat="1" applyFont="1" applyFill="1" applyBorder="1" applyAlignment="1">
      <alignment horizontal="center" vertical="center" shrinkToFit="1"/>
    </xf>
    <xf numFmtId="4" fontId="55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55" fillId="0" borderId="1" xfId="0" applyNumberFormat="1" applyFont="1" applyFill="1" applyBorder="1" applyAlignment="1">
      <alignment horizontal="left" vertical="top" wrapText="1" shrinkToFit="1"/>
    </xf>
    <xf numFmtId="49" fontId="19" fillId="0" borderId="4" xfId="242" applyNumberFormat="1" applyFont="1" applyFill="1" applyAlignment="1" applyProtection="1">
      <alignment horizontal="center" vertical="center" shrinkToFit="1"/>
      <protection locked="0"/>
    </xf>
    <xf numFmtId="4" fontId="64" fillId="0" borderId="1" xfId="243" applyNumberFormat="1" applyFont="1" applyFill="1" applyBorder="1" applyAlignment="1" applyProtection="1">
      <alignment horizontal="right" vertical="center" shrinkToFit="1"/>
      <protection locked="0"/>
    </xf>
    <xf numFmtId="0" fontId="55" fillId="0" borderId="1" xfId="0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19" fillId="0" borderId="18" xfId="0" applyNumberFormat="1" applyFont="1" applyFill="1" applyBorder="1" applyAlignment="1">
      <alignment horizontal="center" vertical="center" shrinkToFit="1"/>
    </xf>
    <xf numFmtId="49" fontId="19" fillId="0" borderId="5" xfId="0" applyNumberFormat="1" applyFont="1" applyFill="1" applyBorder="1" applyAlignment="1">
      <alignment horizontal="center" vertical="center" shrinkToFit="1"/>
    </xf>
    <xf numFmtId="49" fontId="19" fillId="0" borderId="20" xfId="0" applyNumberFormat="1" applyFont="1" applyFill="1" applyBorder="1" applyAlignment="1">
      <alignment horizontal="center" vertical="center" shrinkToFit="1"/>
    </xf>
    <xf numFmtId="4" fontId="19" fillId="0" borderId="1" xfId="243" applyNumberFormat="1" applyFont="1" applyFill="1" applyBorder="1" applyAlignment="1" applyProtection="1">
      <alignment horizontal="right" vertical="center" shrinkToFit="1"/>
      <protection locked="0"/>
    </xf>
    <xf numFmtId="49" fontId="4" fillId="0" borderId="1" xfId="122" applyNumberFormat="1" applyFont="1" applyFill="1" applyBorder="1" applyAlignment="1">
      <alignment vertical="top"/>
    </xf>
    <xf numFmtId="49" fontId="12" fillId="0" borderId="1" xfId="122" applyNumberFormat="1" applyFont="1" applyFill="1" applyBorder="1" applyAlignment="1">
      <alignment vertical="top" wrapText="1" shrinkToFit="1"/>
    </xf>
    <xf numFmtId="49" fontId="12" fillId="0" borderId="5" xfId="122" applyNumberFormat="1" applyFont="1" applyFill="1" applyBorder="1" applyAlignment="1">
      <alignment vertical="top" wrapText="1" shrinkToFit="1"/>
    </xf>
    <xf numFmtId="49" fontId="55" fillId="0" borderId="1" xfId="120" applyNumberFormat="1" applyFont="1" applyFill="1" applyBorder="1" applyAlignment="1">
      <alignment vertical="top"/>
    </xf>
    <xf numFmtId="49" fontId="12" fillId="0" borderId="1" xfId="122" applyNumberFormat="1" applyFont="1" applyFill="1" applyBorder="1" applyAlignment="1">
      <alignment wrapText="1" shrinkToFit="1"/>
    </xf>
    <xf numFmtId="4" fontId="23" fillId="0" borderId="0" xfId="0" applyNumberFormat="1" applyFont="1" applyFill="1" applyAlignment="1"/>
    <xf numFmtId="0" fontId="23" fillId="0" borderId="0" xfId="0" applyFont="1" applyFill="1" applyAlignment="1"/>
    <xf numFmtId="49" fontId="55" fillId="0" borderId="4" xfId="242" applyNumberFormat="1" applyFont="1" applyFill="1" applyAlignment="1" applyProtection="1">
      <alignment horizontal="center" vertical="center" shrinkToFit="1"/>
      <protection locked="0"/>
    </xf>
    <xf numFmtId="49" fontId="4" fillId="0" borderId="1" xfId="143" applyNumberFormat="1" applyFont="1" applyFill="1" applyBorder="1" applyAlignment="1">
      <alignment vertical="top"/>
    </xf>
    <xf numFmtId="49" fontId="55" fillId="0" borderId="1" xfId="158" applyNumberFormat="1" applyFont="1" applyFill="1" applyBorder="1" applyAlignment="1">
      <alignment vertical="top"/>
    </xf>
    <xf numFmtId="49" fontId="12" fillId="0" borderId="2" xfId="0" applyNumberFormat="1" applyFont="1" applyFill="1" applyBorder="1" applyAlignment="1">
      <alignment vertical="center"/>
    </xf>
    <xf numFmtId="49" fontId="55" fillId="0" borderId="1" xfId="144" applyNumberFormat="1" applyFont="1" applyFill="1" applyBorder="1" applyAlignment="1">
      <alignment vertical="top"/>
    </xf>
    <xf numFmtId="49" fontId="55" fillId="0" borderId="1" xfId="137" applyNumberFormat="1" applyFont="1" applyFill="1" applyBorder="1" applyAlignment="1">
      <alignment vertical="top"/>
    </xf>
    <xf numFmtId="0" fontId="19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 shrinkToFit="1"/>
    </xf>
    <xf numFmtId="49" fontId="12" fillId="0" borderId="1" xfId="0" applyNumberFormat="1" applyFont="1" applyFill="1" applyBorder="1" applyAlignment="1">
      <alignment horizontal="center" vertical="top" wrapText="1" shrinkToFit="1"/>
    </xf>
    <xf numFmtId="0" fontId="12" fillId="0" borderId="1" xfId="0" quotePrefix="1" applyNumberFormat="1" applyFont="1" applyFill="1" applyBorder="1" applyAlignment="1">
      <alignment horizontal="left" vertical="top" wrapText="1" shrinkToFit="1"/>
    </xf>
    <xf numFmtId="49" fontId="12" fillId="0" borderId="0" xfId="0" applyNumberFormat="1" applyFont="1" applyFill="1" applyBorder="1" applyAlignment="1">
      <alignment wrapText="1" shrinkToFit="1"/>
    </xf>
    <xf numFmtId="49" fontId="12" fillId="0" borderId="0" xfId="0" applyNumberFormat="1" applyFont="1" applyFill="1" applyBorder="1" applyAlignment="1">
      <alignment horizontal="center" vertical="center" wrapText="1" shrinkToFit="1"/>
    </xf>
    <xf numFmtId="49" fontId="64" fillId="0" borderId="0" xfId="242" applyNumberFormat="1" applyFont="1" applyFill="1" applyBorder="1" applyAlignment="1" applyProtection="1">
      <alignment horizontal="center" vertical="center" shrinkToFit="1"/>
      <protection locked="0"/>
    </xf>
    <xf numFmtId="4" fontId="19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0" applyNumberFormat="1" applyFont="1" applyFill="1" applyBorder="1" applyAlignment="1">
      <alignment vertical="center"/>
    </xf>
    <xf numFmtId="0" fontId="23" fillId="0" borderId="0" xfId="0" quotePrefix="1" applyFont="1" applyFill="1" applyAlignment="1">
      <alignment wrapText="1"/>
    </xf>
    <xf numFmtId="0" fontId="19" fillId="0" borderId="1" xfId="0" quotePrefix="1" applyFont="1" applyFill="1" applyBorder="1" applyAlignment="1">
      <alignment horizontal="left" vertical="top" wrapText="1"/>
    </xf>
    <xf numFmtId="49" fontId="19" fillId="0" borderId="21" xfId="0" applyNumberFormat="1" applyFont="1" applyFill="1" applyBorder="1" applyAlignment="1">
      <alignment horizontal="center" vertical="center" shrinkToFit="1"/>
    </xf>
    <xf numFmtId="0" fontId="19" fillId="0" borderId="1" xfId="0" applyNumberFormat="1" applyFont="1" applyFill="1" applyBorder="1" applyAlignment="1">
      <alignment horizontal="left" wrapText="1" shrinkToFit="1"/>
    </xf>
    <xf numFmtId="49" fontId="4" fillId="0" borderId="5" xfId="122" applyNumberFormat="1" applyFont="1" applyFill="1" applyBorder="1" applyAlignment="1">
      <alignment vertical="top" wrapText="1" shrinkToFit="1"/>
    </xf>
    <xf numFmtId="49" fontId="4" fillId="0" borderId="5" xfId="0" applyNumberFormat="1" applyFont="1" applyFill="1" applyBorder="1" applyAlignment="1">
      <alignment horizontal="center" vertical="center" wrapText="1" shrinkToFit="1"/>
    </xf>
    <xf numFmtId="49" fontId="55" fillId="0" borderId="5" xfId="0" applyNumberFormat="1" applyFont="1" applyFill="1" applyBorder="1" applyAlignment="1">
      <alignment horizontal="center" vertical="center" shrinkToFit="1"/>
    </xf>
    <xf numFmtId="4" fontId="55" fillId="0" borderId="5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5" xfId="0" applyNumberFormat="1" applyFont="1" applyFill="1" applyBorder="1" applyAlignment="1">
      <alignment horizontal="center" vertical="center" wrapText="1" shrinkToFit="1"/>
    </xf>
    <xf numFmtId="4" fontId="19" fillId="0" borderId="5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1" xfId="122" applyNumberFormat="1" applyFont="1" applyFill="1" applyBorder="1" applyAlignment="1">
      <alignment vertical="top" wrapText="1" shrinkToFit="1"/>
    </xf>
    <xf numFmtId="0" fontId="19" fillId="0" borderId="1" xfId="0" quotePrefix="1" applyNumberFormat="1" applyFont="1" applyFill="1" applyBorder="1" applyAlignment="1">
      <alignment horizontal="left" vertical="top" wrapText="1" shrinkToFit="1"/>
    </xf>
    <xf numFmtId="49" fontId="4" fillId="0" borderId="1" xfId="122" applyNumberFormat="1" applyFont="1" applyFill="1" applyBorder="1" applyAlignment="1">
      <alignment wrapText="1" shrinkToFit="1"/>
    </xf>
    <xf numFmtId="49" fontId="19" fillId="0" borderId="1" xfId="144" quotePrefix="1" applyNumberFormat="1" applyFont="1" applyFill="1" applyBorder="1" applyAlignment="1">
      <alignment vertical="top" wrapText="1"/>
    </xf>
    <xf numFmtId="3" fontId="9" fillId="0" borderId="0" xfId="0" applyNumberFormat="1" applyFont="1"/>
    <xf numFmtId="3" fontId="0" fillId="0" borderId="0" xfId="0" applyNumberFormat="1"/>
    <xf numFmtId="3" fontId="8" fillId="0" borderId="0" xfId="0" applyNumberFormat="1" applyFont="1" applyAlignment="1">
      <alignment horizontal="right"/>
    </xf>
    <xf numFmtId="3" fontId="13" fillId="0" borderId="1" xfId="0" applyNumberFormat="1" applyFont="1" applyBorder="1" applyAlignment="1">
      <alignment horizontal="center" vertical="top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4" fontId="26" fillId="0" borderId="1" xfId="0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4" fontId="13" fillId="0" borderId="1" xfId="0" applyNumberFormat="1" applyFont="1" applyBorder="1" applyAlignment="1">
      <alignment horizontal="right" wrapText="1"/>
    </xf>
    <xf numFmtId="4" fontId="10" fillId="0" borderId="1" xfId="0" applyNumberFormat="1" applyFont="1" applyBorder="1"/>
    <xf numFmtId="49" fontId="26" fillId="0" borderId="1" xfId="0" applyNumberFormat="1" applyFont="1" applyBorder="1" applyAlignment="1">
      <alignment horizontal="center" wrapText="1"/>
    </xf>
    <xf numFmtId="4" fontId="26" fillId="0" borderId="1" xfId="0" applyNumberFormat="1" applyFont="1" applyBorder="1" applyAlignment="1">
      <alignment horizontal="right" wrapText="1"/>
    </xf>
    <xf numFmtId="4" fontId="0" fillId="0" borderId="1" xfId="0" applyNumberFormat="1" applyBorder="1"/>
    <xf numFmtId="0" fontId="26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3" fillId="0" borderId="0" xfId="0" applyFont="1"/>
    <xf numFmtId="0" fontId="26" fillId="0" borderId="1" xfId="0" applyFont="1" applyBorder="1"/>
    <xf numFmtId="4" fontId="24" fillId="0" borderId="1" xfId="0" applyNumberFormat="1" applyFont="1" applyBorder="1"/>
    <xf numFmtId="0" fontId="24" fillId="0" borderId="0" xfId="0" applyFont="1"/>
    <xf numFmtId="3" fontId="10" fillId="0" borderId="0" xfId="0" applyNumberFormat="1" applyFont="1"/>
    <xf numFmtId="0" fontId="8" fillId="0" borderId="0" xfId="0" applyFont="1" applyAlignment="1">
      <alignment horizontal="right"/>
    </xf>
    <xf numFmtId="0" fontId="26" fillId="0" borderId="2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left" vertical="top" wrapText="1"/>
    </xf>
    <xf numFmtId="4" fontId="26" fillId="0" borderId="1" xfId="0" applyNumberFormat="1" applyFont="1" applyBorder="1" applyAlignment="1">
      <alignment vertical="top" wrapText="1"/>
    </xf>
    <xf numFmtId="0" fontId="13" fillId="0" borderId="2" xfId="0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vertical="top" wrapText="1"/>
    </xf>
    <xf numFmtId="4" fontId="0" fillId="0" borderId="0" xfId="0" applyNumberFormat="1"/>
    <xf numFmtId="4" fontId="24" fillId="0" borderId="1" xfId="0" applyNumberFormat="1" applyFont="1" applyBorder="1" applyAlignment="1">
      <alignment vertical="top"/>
    </xf>
    <xf numFmtId="0" fontId="0" fillId="0" borderId="0" xfId="0" applyAlignment="1">
      <alignment horizontal="right"/>
    </xf>
    <xf numFmtId="0" fontId="13" fillId="0" borderId="1" xfId="0" applyFont="1" applyBorder="1"/>
    <xf numFmtId="0" fontId="10" fillId="0" borderId="1" xfId="0" applyFont="1" applyBorder="1" applyAlignment="1">
      <alignment horizontal="center" wrapText="1" shrinkToFit="1"/>
    </xf>
    <xf numFmtId="0" fontId="10" fillId="0" borderId="1" xfId="0" applyFont="1" applyBorder="1"/>
    <xf numFmtId="0" fontId="13" fillId="0" borderId="1" xfId="0" applyFont="1" applyBorder="1" applyAlignment="1">
      <alignment vertical="top" wrapText="1"/>
    </xf>
    <xf numFmtId="0" fontId="27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" fontId="27" fillId="0" borderId="1" xfId="0" applyNumberFormat="1" applyFont="1" applyBorder="1" applyAlignment="1">
      <alignment wrapText="1"/>
    </xf>
    <xf numFmtId="4" fontId="10" fillId="0" borderId="1" xfId="0" applyNumberFormat="1" applyFont="1" applyFill="1" applyBorder="1" applyAlignment="1">
      <alignment vertical="center" wrapText="1"/>
    </xf>
    <xf numFmtId="3" fontId="17" fillId="0" borderId="0" xfId="0" applyNumberFormat="1" applyFont="1"/>
    <xf numFmtId="0" fontId="12" fillId="0" borderId="0" xfId="0" applyFont="1"/>
    <xf numFmtId="0" fontId="57" fillId="0" borderId="0" xfId="0" applyFont="1"/>
    <xf numFmtId="3" fontId="15" fillId="0" borderId="0" xfId="0" applyNumberFormat="1" applyFont="1"/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 shrinkToFit="1"/>
    </xf>
    <xf numFmtId="0" fontId="56" fillId="0" borderId="0" xfId="0" applyFont="1"/>
    <xf numFmtId="4" fontId="12" fillId="38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38" borderId="1" xfId="0" applyNumberFormat="1" applyFont="1" applyFill="1" applyBorder="1" applyAlignment="1">
      <alignment horizontal="right" vertical="center"/>
    </xf>
    <xf numFmtId="4" fontId="12" fillId="0" borderId="22" xfId="0" applyNumberFormat="1" applyFont="1" applyFill="1" applyBorder="1"/>
    <xf numFmtId="0" fontId="12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4" fontId="12" fillId="0" borderId="1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horizontal="center" vertical="center"/>
    </xf>
    <xf numFmtId="4" fontId="19" fillId="0" borderId="0" xfId="3" applyFont="1" applyFill="1" applyBorder="1" applyProtection="1">
      <alignment horizontal="right" vertical="top" shrinkToFit="1"/>
    </xf>
    <xf numFmtId="4" fontId="19" fillId="0" borderId="0" xfId="3" applyFont="1" applyFill="1" applyBorder="1" applyAlignment="1" applyProtection="1">
      <alignment horizontal="right" vertical="center" shrinkToFit="1"/>
    </xf>
    <xf numFmtId="4" fontId="12" fillId="0" borderId="23" xfId="0" applyNumberFormat="1" applyFont="1" applyFill="1" applyBorder="1"/>
    <xf numFmtId="4" fontId="4" fillId="38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shrinkToFit="1"/>
    </xf>
    <xf numFmtId="4" fontId="0" fillId="0" borderId="0" xfId="0" applyNumberFormat="1" applyFill="1" applyBorder="1"/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4" fontId="15" fillId="0" borderId="0" xfId="2" applyNumberFormat="1" applyFont="1" applyFill="1" applyBorder="1" applyAlignment="1" applyProtection="1">
      <alignment vertical="top" shrinkToFit="1"/>
      <protection locked="0"/>
    </xf>
    <xf numFmtId="4" fontId="12" fillId="40" borderId="1" xfId="2" applyNumberFormat="1" applyFont="1" applyFill="1" applyBorder="1" applyAlignment="1" applyProtection="1">
      <alignment horizontal="right" vertical="top" shrinkToFit="1"/>
      <protection locked="0"/>
    </xf>
    <xf numFmtId="0" fontId="25" fillId="0" borderId="0" xfId="0" applyFont="1" applyFill="1" applyBorder="1"/>
    <xf numFmtId="4" fontId="19" fillId="0" borderId="0" xfId="0" applyNumberFormat="1" applyFont="1" applyFill="1" applyBorder="1" applyAlignment="1" applyProtection="1">
      <alignment horizontal="right" vertical="top" shrinkToFit="1"/>
      <protection locked="0"/>
    </xf>
    <xf numFmtId="4" fontId="19" fillId="0" borderId="0" xfId="5" applyNumberFormat="1" applyFont="1" applyFill="1" applyBorder="1" applyAlignment="1">
      <alignment horizontal="right" vertical="top" shrinkToFit="1"/>
    </xf>
    <xf numFmtId="4" fontId="8" fillId="0" borderId="0" xfId="0" applyNumberFormat="1" applyFont="1" applyFill="1"/>
    <xf numFmtId="0" fontId="12" fillId="0" borderId="1" xfId="0" applyFont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/>
    <xf numFmtId="4" fontId="12" fillId="38" borderId="1" xfId="0" applyNumberFormat="1" applyFont="1" applyFill="1" applyBorder="1" applyAlignment="1"/>
    <xf numFmtId="43" fontId="12" fillId="0" borderId="1" xfId="311" applyFont="1" applyBorder="1" applyAlignment="1" applyProtection="1">
      <alignment horizontal="right" vertical="center"/>
      <protection locked="0"/>
    </xf>
    <xf numFmtId="4" fontId="68" fillId="0" borderId="0" xfId="269" applyNumberFormat="1" applyFont="1" applyFill="1" applyBorder="1" applyAlignment="1" applyProtection="1">
      <alignment horizontal="right" shrinkToFit="1"/>
    </xf>
    <xf numFmtId="4" fontId="4" fillId="0" borderId="1" xfId="0" applyNumberFormat="1" applyFont="1" applyFill="1" applyBorder="1" applyAlignment="1">
      <alignment vertical="center" wrapText="1" shrinkToFit="1"/>
    </xf>
    <xf numFmtId="4" fontId="12" fillId="0" borderId="1" xfId="0" applyNumberFormat="1" applyFont="1" applyFill="1" applyBorder="1" applyAlignment="1"/>
    <xf numFmtId="4" fontId="12" fillId="0" borderId="1" xfId="0" applyNumberFormat="1" applyFont="1" applyBorder="1" applyAlignment="1"/>
    <xf numFmtId="0" fontId="12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 wrapText="1" shrinkToFit="1"/>
    </xf>
    <xf numFmtId="49" fontId="55" fillId="0" borderId="1" xfId="0" applyNumberFormat="1" applyFont="1" applyFill="1" applyBorder="1" applyAlignment="1">
      <alignment horizontal="left" vertical="top" shrinkToFit="1"/>
    </xf>
    <xf numFmtId="4" fontId="55" fillId="0" borderId="1" xfId="0" applyNumberFormat="1" applyFont="1" applyFill="1" applyBorder="1" applyAlignment="1" applyProtection="1">
      <alignment horizontal="right" vertical="top" shrinkToFit="1"/>
      <protection locked="0"/>
    </xf>
    <xf numFmtId="4" fontId="19" fillId="0" borderId="0" xfId="0" applyNumberFormat="1" applyFont="1" applyFill="1" applyBorder="1" applyAlignment="1">
      <alignment horizontal="right" vertical="center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55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64" fillId="0" borderId="0" xfId="243" applyNumberFormat="1" applyFont="1" applyFill="1" applyBorder="1" applyAlignment="1" applyProtection="1">
      <alignment horizontal="right" vertical="center" shrinkToFit="1"/>
      <protection locked="0"/>
    </xf>
    <xf numFmtId="4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12" fillId="0" borderId="0" xfId="0" applyNumberFormat="1" applyFont="1" applyFill="1" applyBorder="1" applyAlignment="1">
      <alignment horizontal="right" vertical="center" shrinkToFit="1"/>
    </xf>
    <xf numFmtId="4" fontId="55" fillId="0" borderId="0" xfId="0" applyNumberFormat="1" applyFont="1" applyFill="1" applyBorder="1" applyAlignment="1">
      <alignment horizontal="right" vertical="center" shrinkToFit="1"/>
    </xf>
    <xf numFmtId="4" fontId="19" fillId="0" borderId="2" xfId="0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0" applyNumberFormat="1" applyFont="1"/>
    <xf numFmtId="4" fontId="24" fillId="0" borderId="0" xfId="0" applyNumberFormat="1" applyFont="1"/>
    <xf numFmtId="0" fontId="12" fillId="0" borderId="0" xfId="0" applyFont="1" applyFill="1" applyBorder="1"/>
    <xf numFmtId="4" fontId="62" fillId="0" borderId="0" xfId="0" applyNumberFormat="1" applyFont="1" applyFill="1"/>
    <xf numFmtId="49" fontId="4" fillId="0" borderId="1" xfId="0" applyNumberFormat="1" applyFont="1" applyFill="1" applyBorder="1" applyAlignment="1">
      <alignment horizontal="left" vertical="center" wrapText="1"/>
    </xf>
    <xf numFmtId="4" fontId="55" fillId="39" borderId="1" xfId="0" applyNumberFormat="1" applyFont="1" applyFill="1" applyBorder="1" applyAlignment="1">
      <alignment horizontal="right" vertical="center" shrinkToFit="1"/>
    </xf>
    <xf numFmtId="49" fontId="12" fillId="39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 applyProtection="1">
      <alignment horizontal="right" shrinkToFit="1"/>
      <protection locked="0"/>
    </xf>
    <xf numFmtId="0" fontId="12" fillId="39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7" fillId="0" borderId="0" xfId="0" applyFont="1" applyFill="1" applyBorder="1"/>
    <xf numFmtId="0" fontId="0" fillId="0" borderId="0" xfId="0" applyFont="1" applyFill="1" applyBorder="1"/>
    <xf numFmtId="0" fontId="3" fillId="0" borderId="0" xfId="0" applyFont="1" applyBorder="1"/>
    <xf numFmtId="4" fontId="12" fillId="0" borderId="1" xfId="0" applyNumberFormat="1" applyFont="1" applyFill="1" applyBorder="1" applyAlignment="1">
      <alignment wrapText="1" shrinkToFit="1"/>
    </xf>
    <xf numFmtId="0" fontId="26" fillId="0" borderId="0" xfId="0" applyFont="1" applyAlignment="1">
      <alignment horizontal="center" wrapText="1" shrinkToFit="1"/>
    </xf>
    <xf numFmtId="0" fontId="9" fillId="0" borderId="0" xfId="0" applyFont="1" applyAlignment="1">
      <alignment horizontal="center" vertical="top"/>
    </xf>
    <xf numFmtId="3" fontId="9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12" fillId="38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 shrinkToFit="1"/>
    </xf>
    <xf numFmtId="0" fontId="2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312">
    <cellStyle name="20% — акцент1 2" xfId="6"/>
    <cellStyle name="20% — акцент2 2" xfId="7"/>
    <cellStyle name="20% — акцент3 2" xfId="8"/>
    <cellStyle name="20% — акцент4 2" xfId="9"/>
    <cellStyle name="20% — акцент5 2" xfId="10"/>
    <cellStyle name="20% — акцент6 2" xfId="11"/>
    <cellStyle name="40% — акцент1 2" xfId="12"/>
    <cellStyle name="40% — акцент2 2" xfId="13"/>
    <cellStyle name="40% — акцент3 2" xfId="14"/>
    <cellStyle name="40% — акцент4 2" xfId="15"/>
    <cellStyle name="40% — акцент5 2" xfId="16"/>
    <cellStyle name="40% — акцент6 2" xfId="17"/>
    <cellStyle name="60% — акцент1 2" xfId="18"/>
    <cellStyle name="60% — акцент2 2" xfId="19"/>
    <cellStyle name="60% — акцент3 2" xfId="20"/>
    <cellStyle name="60% — акцент4 2" xfId="21"/>
    <cellStyle name="60% — акцент5 2" xfId="22"/>
    <cellStyle name="60% — акцент6 2" xfId="23"/>
    <cellStyle name="br" xfId="244"/>
    <cellStyle name="col" xfId="245"/>
    <cellStyle name="style0" xfId="246"/>
    <cellStyle name="style0 2" xfId="290"/>
    <cellStyle name="td" xfId="247"/>
    <cellStyle name="td 2" xfId="291"/>
    <cellStyle name="tr" xfId="248"/>
    <cellStyle name="xl21" xfId="249"/>
    <cellStyle name="xl21 2" xfId="292"/>
    <cellStyle name="xl22" xfId="250"/>
    <cellStyle name="xl22 2" xfId="251"/>
    <cellStyle name="xl23" xfId="252"/>
    <cellStyle name="xl23 2" xfId="4"/>
    <cellStyle name="xl24" xfId="253"/>
    <cellStyle name="xl25" xfId="254"/>
    <cellStyle name="xl26" xfId="255"/>
    <cellStyle name="xl26 2" xfId="293"/>
    <cellStyle name="xl27" xfId="256"/>
    <cellStyle name="xl28" xfId="257"/>
    <cellStyle name="xl28 2" xfId="294"/>
    <cellStyle name="xl29" xfId="258"/>
    <cellStyle name="xl29 2" xfId="259"/>
    <cellStyle name="xl30" xfId="260"/>
    <cellStyle name="xl30 2" xfId="261"/>
    <cellStyle name="xl30 3" xfId="295"/>
    <cellStyle name="xl31" xfId="262"/>
    <cellStyle name="xl31 2" xfId="263"/>
    <cellStyle name="xl31 3" xfId="296"/>
    <cellStyle name="xl32" xfId="264"/>
    <cellStyle name="xl32 2" xfId="297"/>
    <cellStyle name="xl33" xfId="265"/>
    <cellStyle name="xl33 2" xfId="266"/>
    <cellStyle name="xl33 3" xfId="298"/>
    <cellStyle name="xl34" xfId="267"/>
    <cellStyle name="xl34 2" xfId="242"/>
    <cellStyle name="xl34 3" xfId="299"/>
    <cellStyle name="xl35" xfId="268"/>
    <cellStyle name="xl35 2" xfId="243"/>
    <cellStyle name="xl35 3" xfId="300"/>
    <cellStyle name="xl36" xfId="269"/>
    <cellStyle name="xl36 2" xfId="270"/>
    <cellStyle name="xl36 3" xfId="301"/>
    <cellStyle name="xl37" xfId="271"/>
    <cellStyle name="xl37 2" xfId="272"/>
    <cellStyle name="xl37 3" xfId="302"/>
    <cellStyle name="xl38" xfId="273"/>
    <cellStyle name="xl38 2" xfId="274"/>
    <cellStyle name="xl38 3" xfId="303"/>
    <cellStyle name="xl39" xfId="275"/>
    <cellStyle name="xl39 2" xfId="276"/>
    <cellStyle name="xl39 3" xfId="304"/>
    <cellStyle name="xl40" xfId="277"/>
    <cellStyle name="xl40 2" xfId="278"/>
    <cellStyle name="xl40 3" xfId="305"/>
    <cellStyle name="xl41" xfId="279"/>
    <cellStyle name="xl41 2" xfId="280"/>
    <cellStyle name="xl41 3" xfId="306"/>
    <cellStyle name="xl42" xfId="281"/>
    <cellStyle name="xl42 2" xfId="282"/>
    <cellStyle name="xl42 3" xfId="307"/>
    <cellStyle name="xl43" xfId="283"/>
    <cellStyle name="xl43 2" xfId="284"/>
    <cellStyle name="xl43 3" xfId="308"/>
    <cellStyle name="xl44" xfId="285"/>
    <cellStyle name="xl44 2" xfId="286"/>
    <cellStyle name="xl44 3" xfId="309"/>
    <cellStyle name="xl45" xfId="3"/>
    <cellStyle name="xl45 2" xfId="287"/>
    <cellStyle name="xl46" xfId="288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" xfId="2"/>
    <cellStyle name="Обычный 100" xfId="41"/>
    <cellStyle name="Обычный 101" xfId="42"/>
    <cellStyle name="Обычный 102" xfId="43"/>
    <cellStyle name="Обычный 103" xfId="44"/>
    <cellStyle name="Обычный 104" xfId="45"/>
    <cellStyle name="Обычный 105" xfId="46"/>
    <cellStyle name="Обычный 106" xfId="47"/>
    <cellStyle name="Обычный 107" xfId="48"/>
    <cellStyle name="Обычный 108" xfId="49"/>
    <cellStyle name="Обычный 109" xfId="50"/>
    <cellStyle name="Обычный 11" xfId="51"/>
    <cellStyle name="Обычный 110" xfId="52"/>
    <cellStyle name="Обычный 111" xfId="53"/>
    <cellStyle name="Обычный 112" xfId="54"/>
    <cellStyle name="Обычный 113" xfId="55"/>
    <cellStyle name="Обычный 114" xfId="56"/>
    <cellStyle name="Обычный 115" xfId="57"/>
    <cellStyle name="Обычный 116" xfId="58"/>
    <cellStyle name="Обычный 117" xfId="59"/>
    <cellStyle name="Обычный 118" xfId="60"/>
    <cellStyle name="Обычный 119" xfId="61"/>
    <cellStyle name="Обычный 12" xfId="62"/>
    <cellStyle name="Обычный 120" xfId="63"/>
    <cellStyle name="Обычный 121" xfId="64"/>
    <cellStyle name="Обычный 122" xfId="65"/>
    <cellStyle name="Обычный 123" xfId="66"/>
    <cellStyle name="Обычный 124" xfId="67"/>
    <cellStyle name="Обычный 125" xfId="68"/>
    <cellStyle name="Обычный 126" xfId="69"/>
    <cellStyle name="Обычный 127" xfId="70"/>
    <cellStyle name="Обычный 128" xfId="71"/>
    <cellStyle name="Обычный 129" xfId="72"/>
    <cellStyle name="Обычный 13" xfId="73"/>
    <cellStyle name="Обычный 130" xfId="74"/>
    <cellStyle name="Обычный 131" xfId="75"/>
    <cellStyle name="Обычный 132" xfId="76"/>
    <cellStyle name="Обычный 133" xfId="77"/>
    <cellStyle name="Обычный 134" xfId="78"/>
    <cellStyle name="Обычный 135" xfId="79"/>
    <cellStyle name="Обычный 136" xfId="80"/>
    <cellStyle name="Обычный 137" xfId="81"/>
    <cellStyle name="Обычный 138" xfId="82"/>
    <cellStyle name="Обычный 139" xfId="83"/>
    <cellStyle name="Обычный 14" xfId="84"/>
    <cellStyle name="Обычный 140" xfId="85"/>
    <cellStyle name="Обычный 141" xfId="86"/>
    <cellStyle name="Обычный 142" xfId="87"/>
    <cellStyle name="Обычный 143" xfId="88"/>
    <cellStyle name="Обычный 144" xfId="89"/>
    <cellStyle name="Обычный 145" xfId="90"/>
    <cellStyle name="Обычный 146" xfId="91"/>
    <cellStyle name="Обычный 147" xfId="92"/>
    <cellStyle name="Обычный 148" xfId="93"/>
    <cellStyle name="Обычный 149" xfId="94"/>
    <cellStyle name="Обычный 15" xfId="95"/>
    <cellStyle name="Обычный 150" xfId="96"/>
    <cellStyle name="Обычный 151" xfId="97"/>
    <cellStyle name="Обычный 152" xfId="98"/>
    <cellStyle name="Обычный 153" xfId="99"/>
    <cellStyle name="Обычный 154" xfId="100"/>
    <cellStyle name="Обычный 155" xfId="101"/>
    <cellStyle name="Обычный 156" xfId="102"/>
    <cellStyle name="Обычный 157" xfId="103"/>
    <cellStyle name="Обычный 158" xfId="104"/>
    <cellStyle name="Обычный 159" xfId="105"/>
    <cellStyle name="Обычный 16" xfId="106"/>
    <cellStyle name="Обычный 160" xfId="107"/>
    <cellStyle name="Обычный 161" xfId="108"/>
    <cellStyle name="Обычный 162" xfId="109"/>
    <cellStyle name="Обычный 163" xfId="110"/>
    <cellStyle name="Обычный 164" xfId="111"/>
    <cellStyle name="Обычный 165" xfId="112"/>
    <cellStyle name="Обычный 166" xfId="113"/>
    <cellStyle name="Обычный 167" xfId="114"/>
    <cellStyle name="Обычный 168" xfId="115"/>
    <cellStyle name="Обычный 169" xfId="116"/>
    <cellStyle name="Обычный 17" xfId="117"/>
    <cellStyle name="Обычный 170" xfId="118"/>
    <cellStyle name="Обычный 171" xfId="119"/>
    <cellStyle name="Обычный 172" xfId="120"/>
    <cellStyle name="Обычный 173" xfId="121"/>
    <cellStyle name="Обычный 174" xfId="122"/>
    <cellStyle name="Обычный 175" xfId="123"/>
    <cellStyle name="Обычный 176" xfId="124"/>
    <cellStyle name="Обычный 177" xfId="125"/>
    <cellStyle name="Обычный 178" xfId="126"/>
    <cellStyle name="Обычный 179" xfId="127"/>
    <cellStyle name="Обычный 18" xfId="128"/>
    <cellStyle name="Обычный 180" xfId="129"/>
    <cellStyle name="Обычный 181" xfId="130"/>
    <cellStyle name="Обычный 182" xfId="131"/>
    <cellStyle name="Обычный 183" xfId="132"/>
    <cellStyle name="Обычный 184" xfId="289"/>
    <cellStyle name="Обычный 185" xfId="133"/>
    <cellStyle name="Обычный 186" xfId="134"/>
    <cellStyle name="Обычный 187" xfId="135"/>
    <cellStyle name="Обычный 188" xfId="136"/>
    <cellStyle name="Обычный 189" xfId="137"/>
    <cellStyle name="Обычный 19" xfId="138"/>
    <cellStyle name="Обычный 190" xfId="139"/>
    <cellStyle name="Обычный 191" xfId="140"/>
    <cellStyle name="Обычный 192" xfId="141"/>
    <cellStyle name="Обычный 193" xfId="142"/>
    <cellStyle name="Обычный 194" xfId="143"/>
    <cellStyle name="Обычный 195" xfId="144"/>
    <cellStyle name="Обычный 196" xfId="145"/>
    <cellStyle name="Обычный 197" xfId="146"/>
    <cellStyle name="Обычный 198" xfId="147"/>
    <cellStyle name="Обычный 2" xfId="148"/>
    <cellStyle name="Обычный 20" xfId="149"/>
    <cellStyle name="Обычный 21" xfId="150"/>
    <cellStyle name="Обычный 22" xfId="151"/>
    <cellStyle name="Обычный 23" xfId="152"/>
    <cellStyle name="Обычный 24" xfId="153"/>
    <cellStyle name="Обычный 25" xfId="154"/>
    <cellStyle name="Обычный 26" xfId="155"/>
    <cellStyle name="Обычный 27" xfId="156"/>
    <cellStyle name="Обычный 28" xfId="157"/>
    <cellStyle name="Обычный 29" xfId="158"/>
    <cellStyle name="Обычный 3" xfId="1"/>
    <cellStyle name="Обычный 30" xfId="159"/>
    <cellStyle name="Обычный 31" xfId="160"/>
    <cellStyle name="Обычный 32" xfId="161"/>
    <cellStyle name="Обычный 33" xfId="162"/>
    <cellStyle name="Обычный 34" xfId="163"/>
    <cellStyle name="Обычный 35" xfId="164"/>
    <cellStyle name="Обычный 36" xfId="165"/>
    <cellStyle name="Обычный 37" xfId="166"/>
    <cellStyle name="Обычный 38" xfId="167"/>
    <cellStyle name="Обычный 39" xfId="168"/>
    <cellStyle name="Обычный 4" xfId="169"/>
    <cellStyle name="Обычный 40" xfId="170"/>
    <cellStyle name="Обычный 41" xfId="171"/>
    <cellStyle name="Обычный 42" xfId="172"/>
    <cellStyle name="Обычный 43" xfId="173"/>
    <cellStyle name="Обычный 44" xfId="174"/>
    <cellStyle name="Обычный 45" xfId="175"/>
    <cellStyle name="Обычный 46" xfId="176"/>
    <cellStyle name="Обычный 47" xfId="177"/>
    <cellStyle name="Обычный 48" xfId="178"/>
    <cellStyle name="Обычный 49" xfId="179"/>
    <cellStyle name="Обычный 5" xfId="180"/>
    <cellStyle name="Обычный 50" xfId="181"/>
    <cellStyle name="Обычный 51" xfId="182"/>
    <cellStyle name="Обычный 52" xfId="183"/>
    <cellStyle name="Обычный 53" xfId="184"/>
    <cellStyle name="Обычный 54" xfId="185"/>
    <cellStyle name="Обычный 55" xfId="186"/>
    <cellStyle name="Обычный 56" xfId="187"/>
    <cellStyle name="Обычный 57" xfId="188"/>
    <cellStyle name="Обычный 58" xfId="189"/>
    <cellStyle name="Обычный 59" xfId="190"/>
    <cellStyle name="Обычный 6" xfId="191"/>
    <cellStyle name="Обычный 60" xfId="192"/>
    <cellStyle name="Обычный 61" xfId="193"/>
    <cellStyle name="Обычный 62" xfId="194"/>
    <cellStyle name="Обычный 63" xfId="195"/>
    <cellStyle name="Обычный 64" xfId="196"/>
    <cellStyle name="Обычный 65" xfId="197"/>
    <cellStyle name="Обычный 66" xfId="198"/>
    <cellStyle name="Обычный 67" xfId="199"/>
    <cellStyle name="Обычный 68" xfId="200"/>
    <cellStyle name="Обычный 69" xfId="201"/>
    <cellStyle name="Обычный 7" xfId="202"/>
    <cellStyle name="Обычный 70" xfId="203"/>
    <cellStyle name="Обычный 71" xfId="204"/>
    <cellStyle name="Обычный 72" xfId="205"/>
    <cellStyle name="Обычный 73" xfId="206"/>
    <cellStyle name="Обычный 74" xfId="207"/>
    <cellStyle name="Обычный 75" xfId="208"/>
    <cellStyle name="Обычный 76" xfId="209"/>
    <cellStyle name="Обычный 77" xfId="210"/>
    <cellStyle name="Обычный 78" xfId="211"/>
    <cellStyle name="Обычный 79" xfId="212"/>
    <cellStyle name="Обычный 8" xfId="213"/>
    <cellStyle name="Обычный 80" xfId="214"/>
    <cellStyle name="Обычный 81" xfId="215"/>
    <cellStyle name="Обычный 82" xfId="216"/>
    <cellStyle name="Обычный 83" xfId="217"/>
    <cellStyle name="Обычный 84" xfId="218"/>
    <cellStyle name="Обычный 85" xfId="219"/>
    <cellStyle name="Обычный 86" xfId="220"/>
    <cellStyle name="Обычный 87" xfId="221"/>
    <cellStyle name="Обычный 88" xfId="222"/>
    <cellStyle name="Обычный 89" xfId="223"/>
    <cellStyle name="Обычный 9" xfId="224"/>
    <cellStyle name="Обычный 90" xfId="5"/>
    <cellStyle name="Обычный 91" xfId="225"/>
    <cellStyle name="Обычный 92" xfId="226"/>
    <cellStyle name="Обычный 93" xfId="227"/>
    <cellStyle name="Обычный 94" xfId="228"/>
    <cellStyle name="Обычный 95" xfId="229"/>
    <cellStyle name="Обычный 96" xfId="230"/>
    <cellStyle name="Обычный 97" xfId="231"/>
    <cellStyle name="Обычный 98" xfId="232"/>
    <cellStyle name="Обычный 99" xfId="233"/>
    <cellStyle name="Плохой 2" xfId="234"/>
    <cellStyle name="Пояснение 2" xfId="235"/>
    <cellStyle name="Примечание 2" xfId="240"/>
    <cellStyle name="Примечание 3" xfId="236"/>
    <cellStyle name="Процентный 2" xfId="241"/>
    <cellStyle name="Связанная ячейка 2" xfId="237"/>
    <cellStyle name="Текст предупреждения 2" xfId="238"/>
    <cellStyle name="Финансовый" xfId="311" builtinId="3"/>
    <cellStyle name="Хороший" xfId="310" builtinId="26"/>
    <cellStyle name="Хороший 2" xfId="2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8"/>
  <sheetViews>
    <sheetView tabSelected="1" zoomScaleNormal="100" workbookViewId="0">
      <selection activeCell="I15" sqref="I15"/>
    </sheetView>
  </sheetViews>
  <sheetFormatPr defaultRowHeight="15" x14ac:dyDescent="0.25"/>
  <cols>
    <col min="1" max="1" width="32.28515625" style="56" customWidth="1"/>
    <col min="2" max="2" width="92.28515625" style="56" customWidth="1"/>
    <col min="3" max="3" width="24.140625" style="56" customWidth="1"/>
    <col min="4" max="4" width="20.42578125" hidden="1" customWidth="1"/>
    <col min="5" max="5" width="0" hidden="1" customWidth="1"/>
  </cols>
  <sheetData>
    <row r="2" spans="1:4" x14ac:dyDescent="0.25">
      <c r="C2"/>
    </row>
    <row r="3" spans="1:4" x14ac:dyDescent="0.25">
      <c r="C3"/>
    </row>
    <row r="4" spans="1:4" ht="18.75" x14ac:dyDescent="0.25">
      <c r="B4" s="415" t="s">
        <v>741</v>
      </c>
      <c r="C4" s="415"/>
    </row>
    <row r="5" spans="1:4" ht="18.75" x14ac:dyDescent="0.25">
      <c r="B5" s="415" t="s">
        <v>742</v>
      </c>
      <c r="C5" s="415"/>
    </row>
    <row r="6" spans="1:4" ht="18.75" x14ac:dyDescent="0.25">
      <c r="B6" s="415" t="s">
        <v>743</v>
      </c>
      <c r="C6" s="415"/>
    </row>
    <row r="7" spans="1:4" ht="18" customHeight="1" x14ac:dyDescent="0.25">
      <c r="B7" s="415" t="s">
        <v>744</v>
      </c>
      <c r="C7" s="415"/>
    </row>
    <row r="8" spans="1:4" ht="18" customHeight="1" x14ac:dyDescent="0.25">
      <c r="B8" s="415" t="s">
        <v>745</v>
      </c>
      <c r="C8" s="415"/>
    </row>
    <row r="9" spans="1:4" ht="18.75" x14ac:dyDescent="0.25">
      <c r="B9" s="415" t="s">
        <v>880</v>
      </c>
      <c r="C9" s="415"/>
    </row>
    <row r="10" spans="1:4" ht="18.75" x14ac:dyDescent="0.25">
      <c r="B10" s="415" t="s">
        <v>881</v>
      </c>
      <c r="C10" s="415"/>
    </row>
    <row r="12" spans="1:4" ht="38.25" customHeight="1" x14ac:dyDescent="0.25">
      <c r="A12" s="414" t="s">
        <v>737</v>
      </c>
      <c r="B12" s="414"/>
      <c r="C12" s="414"/>
    </row>
    <row r="13" spans="1:4" ht="15.75" x14ac:dyDescent="0.25">
      <c r="A13" s="79"/>
      <c r="B13" s="79"/>
      <c r="C13" s="79"/>
    </row>
    <row r="14" spans="1:4" ht="15.75" x14ac:dyDescent="0.25">
      <c r="A14" s="79"/>
      <c r="B14" s="79"/>
      <c r="C14" s="79"/>
    </row>
    <row r="15" spans="1:4" s="58" customFormat="1" ht="47.25" x14ac:dyDescent="0.2">
      <c r="A15" s="66" t="s">
        <v>40</v>
      </c>
      <c r="B15" s="66" t="s">
        <v>41</v>
      </c>
      <c r="C15" s="66" t="s">
        <v>214</v>
      </c>
      <c r="D15" s="57" t="s">
        <v>215</v>
      </c>
    </row>
    <row r="16" spans="1:4" s="58" customFormat="1" ht="15.75" hidden="1" customHeight="1" x14ac:dyDescent="0.2">
      <c r="A16" s="66"/>
      <c r="B16" s="67" t="s">
        <v>216</v>
      </c>
      <c r="C16" s="66"/>
      <c r="D16" s="57"/>
    </row>
    <row r="17" spans="1:9" s="60" customFormat="1" ht="15.75" x14ac:dyDescent="0.25">
      <c r="A17" s="80" t="s">
        <v>302</v>
      </c>
      <c r="B17" s="68" t="s">
        <v>217</v>
      </c>
      <c r="C17" s="80">
        <v>25</v>
      </c>
      <c r="D17" s="59">
        <v>10</v>
      </c>
    </row>
    <row r="18" spans="1:9" s="60" customFormat="1" ht="15.75" x14ac:dyDescent="0.25">
      <c r="A18" s="80" t="s">
        <v>302</v>
      </c>
      <c r="B18" s="68" t="s">
        <v>218</v>
      </c>
      <c r="C18" s="80">
        <v>25</v>
      </c>
      <c r="D18" s="59"/>
    </row>
    <row r="19" spans="1:9" ht="15.75" x14ac:dyDescent="0.25">
      <c r="A19" s="80" t="s">
        <v>302</v>
      </c>
      <c r="B19" s="68" t="s">
        <v>219</v>
      </c>
      <c r="C19" s="80">
        <v>35</v>
      </c>
      <c r="D19" s="59"/>
    </row>
    <row r="20" spans="1:9" ht="78.75" x14ac:dyDescent="0.25">
      <c r="A20" s="80" t="s">
        <v>220</v>
      </c>
      <c r="B20" s="68" t="s">
        <v>221</v>
      </c>
      <c r="C20" s="80">
        <v>100</v>
      </c>
      <c r="D20" s="59"/>
      <c r="E20" s="61"/>
      <c r="F20" s="58"/>
      <c r="I20" s="62"/>
    </row>
    <row r="21" spans="1:9" ht="15.75" hidden="1" x14ac:dyDescent="0.25">
      <c r="A21" s="81" t="s">
        <v>62</v>
      </c>
      <c r="B21" s="69" t="s">
        <v>222</v>
      </c>
      <c r="C21" s="81"/>
      <c r="D21" s="59"/>
    </row>
    <row r="22" spans="1:9" ht="31.5" x14ac:dyDescent="0.25">
      <c r="A22" s="84" t="s">
        <v>223</v>
      </c>
      <c r="B22" s="68" t="s">
        <v>224</v>
      </c>
      <c r="C22" s="80">
        <v>100</v>
      </c>
      <c r="D22" s="59"/>
    </row>
    <row r="23" spans="1:9" ht="31.5" x14ac:dyDescent="0.25">
      <c r="A23" s="80" t="s">
        <v>225</v>
      </c>
      <c r="B23" s="68" t="s">
        <v>226</v>
      </c>
      <c r="C23" s="80">
        <v>90</v>
      </c>
      <c r="D23" s="59"/>
    </row>
    <row r="24" spans="1:9" ht="47.25" x14ac:dyDescent="0.25">
      <c r="A24" s="80" t="s">
        <v>227</v>
      </c>
      <c r="B24" s="70" t="s">
        <v>228</v>
      </c>
      <c r="C24" s="80">
        <v>100</v>
      </c>
      <c r="D24" s="59"/>
    </row>
    <row r="25" spans="1:9" ht="47.25" x14ac:dyDescent="0.25">
      <c r="A25" s="80" t="s">
        <v>229</v>
      </c>
      <c r="B25" s="68" t="s">
        <v>230</v>
      </c>
      <c r="C25" s="80">
        <v>90</v>
      </c>
      <c r="D25" s="59"/>
    </row>
    <row r="26" spans="1:9" ht="15.75" x14ac:dyDescent="0.25">
      <c r="A26" s="80" t="s">
        <v>231</v>
      </c>
      <c r="B26" s="68" t="s">
        <v>232</v>
      </c>
      <c r="C26" s="80">
        <v>100</v>
      </c>
      <c r="D26" s="59"/>
    </row>
    <row r="27" spans="1:9" ht="31.5" x14ac:dyDescent="0.25">
      <c r="A27" s="80" t="s">
        <v>233</v>
      </c>
      <c r="B27" s="68" t="s">
        <v>234</v>
      </c>
      <c r="C27" s="80">
        <v>90</v>
      </c>
      <c r="D27" s="59"/>
    </row>
    <row r="28" spans="1:9" ht="15.75" x14ac:dyDescent="0.25">
      <c r="A28" s="80" t="s">
        <v>235</v>
      </c>
      <c r="B28" s="68" t="s">
        <v>236</v>
      </c>
      <c r="C28" s="80">
        <v>50</v>
      </c>
      <c r="D28" s="59"/>
    </row>
    <row r="29" spans="1:9" ht="15.75" x14ac:dyDescent="0.25">
      <c r="A29" s="80" t="s">
        <v>235</v>
      </c>
      <c r="B29" s="68" t="s">
        <v>237</v>
      </c>
      <c r="C29" s="80">
        <v>50</v>
      </c>
      <c r="D29" s="59"/>
    </row>
    <row r="30" spans="1:9" ht="15.75" x14ac:dyDescent="0.25">
      <c r="A30" s="80" t="s">
        <v>235</v>
      </c>
      <c r="B30" s="68" t="s">
        <v>238</v>
      </c>
      <c r="C30" s="80">
        <v>100</v>
      </c>
      <c r="D30" s="59"/>
    </row>
    <row r="31" spans="1:9" ht="31.5" x14ac:dyDescent="0.25">
      <c r="A31" s="80" t="s">
        <v>239</v>
      </c>
      <c r="B31" s="68" t="s">
        <v>240</v>
      </c>
      <c r="C31" s="80">
        <v>60</v>
      </c>
      <c r="D31" s="59"/>
    </row>
    <row r="32" spans="1:9" ht="31.5" x14ac:dyDescent="0.25">
      <c r="A32" s="80" t="s">
        <v>241</v>
      </c>
      <c r="B32" s="68" t="s">
        <v>242</v>
      </c>
      <c r="C32" s="80">
        <v>100</v>
      </c>
      <c r="D32" s="59"/>
    </row>
    <row r="33" spans="1:4" ht="15.75" hidden="1" customHeight="1" x14ac:dyDescent="0.25">
      <c r="A33" s="81" t="s">
        <v>74</v>
      </c>
      <c r="B33" s="69" t="s">
        <v>243</v>
      </c>
      <c r="C33" s="81"/>
      <c r="D33" s="59"/>
    </row>
    <row r="34" spans="1:4" ht="15.75" hidden="1" customHeight="1" x14ac:dyDescent="0.25">
      <c r="A34" s="81" t="s">
        <v>244</v>
      </c>
      <c r="B34" s="71" t="s">
        <v>245</v>
      </c>
      <c r="C34" s="80"/>
      <c r="D34" s="59"/>
    </row>
    <row r="35" spans="1:4" ht="31.5" x14ac:dyDescent="0.25">
      <c r="A35" s="80" t="s">
        <v>246</v>
      </c>
      <c r="B35" s="72" t="s">
        <v>247</v>
      </c>
      <c r="C35" s="80">
        <v>100</v>
      </c>
      <c r="D35" s="59"/>
    </row>
    <row r="36" spans="1:4" ht="15.75" hidden="1" customHeight="1" x14ac:dyDescent="0.25">
      <c r="A36" s="81" t="s">
        <v>248</v>
      </c>
      <c r="B36" s="69" t="s">
        <v>249</v>
      </c>
      <c r="C36" s="81"/>
      <c r="D36" s="59"/>
    </row>
    <row r="37" spans="1:4" ht="47.25" x14ac:dyDescent="0.25">
      <c r="A37" s="80" t="s">
        <v>76</v>
      </c>
      <c r="B37" s="68" t="s">
        <v>250</v>
      </c>
      <c r="C37" s="80">
        <v>100</v>
      </c>
      <c r="D37" s="59"/>
    </row>
    <row r="38" spans="1:4" ht="47.25" x14ac:dyDescent="0.25">
      <c r="A38" s="80" t="s">
        <v>78</v>
      </c>
      <c r="B38" s="68" t="s">
        <v>251</v>
      </c>
      <c r="C38" s="80">
        <v>100</v>
      </c>
      <c r="D38" s="59"/>
    </row>
    <row r="39" spans="1:4" ht="31.5" hidden="1" customHeight="1" x14ac:dyDescent="0.25">
      <c r="A39" s="81" t="s">
        <v>80</v>
      </c>
      <c r="B39" s="69" t="s">
        <v>252</v>
      </c>
      <c r="C39" s="81"/>
      <c r="D39" s="59"/>
    </row>
    <row r="40" spans="1:4" ht="15.75" x14ac:dyDescent="0.25">
      <c r="A40" s="80" t="s">
        <v>253</v>
      </c>
      <c r="B40" s="68" t="s">
        <v>254</v>
      </c>
      <c r="C40" s="80">
        <v>100</v>
      </c>
      <c r="D40" s="59"/>
    </row>
    <row r="41" spans="1:4" ht="15.75" hidden="1" customHeight="1" x14ac:dyDescent="0.25">
      <c r="A41" s="81" t="s">
        <v>255</v>
      </c>
      <c r="B41" s="69" t="s">
        <v>256</v>
      </c>
      <c r="C41" s="81"/>
      <c r="D41" s="59"/>
    </row>
    <row r="42" spans="1:4" ht="31.5" x14ac:dyDescent="0.25">
      <c r="A42" s="80" t="s">
        <v>86</v>
      </c>
      <c r="B42" s="68" t="s">
        <v>257</v>
      </c>
      <c r="C42" s="80">
        <v>100</v>
      </c>
      <c r="D42" s="59"/>
    </row>
    <row r="43" spans="1:4" ht="31.5" x14ac:dyDescent="0.25">
      <c r="A43" s="80" t="s">
        <v>88</v>
      </c>
      <c r="B43" s="68" t="s">
        <v>1</v>
      </c>
      <c r="C43" s="80">
        <v>100</v>
      </c>
      <c r="D43" s="59"/>
    </row>
    <row r="44" spans="1:4" ht="63" x14ac:dyDescent="0.25">
      <c r="A44" s="80" t="s">
        <v>258</v>
      </c>
      <c r="B44" s="68" t="s">
        <v>259</v>
      </c>
      <c r="C44" s="80">
        <v>100</v>
      </c>
      <c r="D44" s="59"/>
    </row>
    <row r="45" spans="1:4" ht="47.25" x14ac:dyDescent="0.25">
      <c r="A45" s="80" t="s">
        <v>260</v>
      </c>
      <c r="B45" s="68" t="s">
        <v>261</v>
      </c>
      <c r="C45" s="80">
        <v>100</v>
      </c>
      <c r="D45" s="59"/>
    </row>
    <row r="46" spans="1:4" ht="31.5" x14ac:dyDescent="0.25">
      <c r="A46" s="85" t="s">
        <v>262</v>
      </c>
      <c r="B46" s="64" t="s">
        <v>2</v>
      </c>
      <c r="C46" s="80">
        <v>100</v>
      </c>
      <c r="D46" s="59"/>
    </row>
    <row r="47" spans="1:4" ht="97.5" customHeight="1" x14ac:dyDescent="0.25">
      <c r="A47" s="80" t="s">
        <v>263</v>
      </c>
      <c r="B47" s="73" t="s">
        <v>264</v>
      </c>
      <c r="C47" s="80">
        <v>100</v>
      </c>
      <c r="D47" s="59"/>
    </row>
    <row r="48" spans="1:4" ht="78" customHeight="1" x14ac:dyDescent="0.25">
      <c r="A48" s="80" t="s">
        <v>96</v>
      </c>
      <c r="B48" s="68" t="s">
        <v>265</v>
      </c>
      <c r="C48" s="80">
        <v>50</v>
      </c>
      <c r="D48" s="59"/>
    </row>
    <row r="49" spans="1:4" ht="59.45" customHeight="1" x14ac:dyDescent="0.25">
      <c r="A49" s="80" t="s">
        <v>266</v>
      </c>
      <c r="B49" s="68" t="s">
        <v>267</v>
      </c>
      <c r="C49" s="80">
        <v>100</v>
      </c>
      <c r="D49" s="59"/>
    </row>
    <row r="50" spans="1:4" ht="47.25" x14ac:dyDescent="0.25">
      <c r="A50" s="80" t="s">
        <v>268</v>
      </c>
      <c r="B50" s="68" t="s">
        <v>4</v>
      </c>
      <c r="C50" s="80">
        <v>100</v>
      </c>
      <c r="D50" s="59"/>
    </row>
    <row r="51" spans="1:4" ht="31.5" x14ac:dyDescent="0.25">
      <c r="A51" s="80" t="s">
        <v>269</v>
      </c>
      <c r="B51" s="68" t="s">
        <v>270</v>
      </c>
      <c r="C51" s="80">
        <v>100</v>
      </c>
      <c r="D51" s="59"/>
    </row>
    <row r="52" spans="1:4" ht="47.25" x14ac:dyDescent="0.25">
      <c r="A52" s="80" t="s">
        <v>271</v>
      </c>
      <c r="B52" s="68" t="s">
        <v>5</v>
      </c>
      <c r="C52" s="80">
        <v>100</v>
      </c>
      <c r="D52" s="59"/>
    </row>
    <row r="53" spans="1:4" ht="63" x14ac:dyDescent="0.25">
      <c r="A53" s="80" t="s">
        <v>272</v>
      </c>
      <c r="B53" s="68" t="s">
        <v>273</v>
      </c>
      <c r="C53" s="80">
        <v>100</v>
      </c>
      <c r="D53" s="59"/>
    </row>
    <row r="54" spans="1:4" ht="15.75" x14ac:dyDescent="0.25">
      <c r="A54" s="80" t="s">
        <v>303</v>
      </c>
      <c r="B54" s="68" t="s">
        <v>274</v>
      </c>
      <c r="C54" s="80">
        <v>60</v>
      </c>
      <c r="D54" s="59">
        <v>50</v>
      </c>
    </row>
    <row r="55" spans="1:4" ht="15.75" x14ac:dyDescent="0.25">
      <c r="A55" s="85" t="s">
        <v>275</v>
      </c>
      <c r="B55" s="64" t="s">
        <v>276</v>
      </c>
      <c r="C55" s="80">
        <v>60</v>
      </c>
      <c r="D55" s="59"/>
    </row>
    <row r="56" spans="1:4" ht="15.75" x14ac:dyDescent="0.25">
      <c r="A56" s="85" t="s">
        <v>304</v>
      </c>
      <c r="B56" s="64" t="s">
        <v>305</v>
      </c>
      <c r="C56" s="80">
        <v>60</v>
      </c>
      <c r="D56" s="59"/>
    </row>
    <row r="57" spans="1:4" ht="15.75" x14ac:dyDescent="0.25">
      <c r="A57" s="85" t="s">
        <v>306</v>
      </c>
      <c r="B57" s="65" t="s">
        <v>307</v>
      </c>
      <c r="C57" s="80">
        <v>60</v>
      </c>
      <c r="D57" s="59"/>
    </row>
    <row r="58" spans="1:4" ht="31.5" x14ac:dyDescent="0.25">
      <c r="A58" s="85" t="s">
        <v>277</v>
      </c>
      <c r="B58" s="64" t="s">
        <v>278</v>
      </c>
      <c r="C58" s="80">
        <v>60</v>
      </c>
      <c r="D58" s="59"/>
    </row>
    <row r="59" spans="1:4" ht="31.5" x14ac:dyDescent="0.25">
      <c r="A59" s="80" t="s">
        <v>279</v>
      </c>
      <c r="B59" s="68" t="s">
        <v>280</v>
      </c>
      <c r="C59" s="80">
        <v>100</v>
      </c>
      <c r="D59" s="59"/>
    </row>
    <row r="60" spans="1:4" ht="31.5" x14ac:dyDescent="0.25">
      <c r="A60" s="85" t="s">
        <v>281</v>
      </c>
      <c r="B60" s="64" t="s">
        <v>282</v>
      </c>
      <c r="C60" s="80">
        <v>100</v>
      </c>
      <c r="D60" s="59"/>
    </row>
    <row r="61" spans="1:4" ht="15.75" x14ac:dyDescent="0.25">
      <c r="A61" s="80" t="s">
        <v>283</v>
      </c>
      <c r="B61" s="68" t="s">
        <v>284</v>
      </c>
      <c r="C61" s="80">
        <v>100</v>
      </c>
      <c r="D61" s="59"/>
    </row>
    <row r="62" spans="1:4" ht="63" x14ac:dyDescent="0.25">
      <c r="A62" s="85" t="s">
        <v>285</v>
      </c>
      <c r="B62" s="64" t="s">
        <v>286</v>
      </c>
      <c r="C62" s="80">
        <v>100</v>
      </c>
      <c r="D62" s="63"/>
    </row>
    <row r="63" spans="1:4" ht="87.6" customHeight="1" x14ac:dyDescent="0.25">
      <c r="A63" s="84" t="s">
        <v>287</v>
      </c>
      <c r="B63" s="74" t="s">
        <v>288</v>
      </c>
      <c r="C63" s="80">
        <v>100</v>
      </c>
      <c r="D63" s="63"/>
    </row>
    <row r="64" spans="1:4" ht="87.6" customHeight="1" x14ac:dyDescent="0.25">
      <c r="A64" s="85" t="s">
        <v>289</v>
      </c>
      <c r="B64" s="64" t="s">
        <v>290</v>
      </c>
      <c r="C64" s="80">
        <v>100</v>
      </c>
      <c r="D64" s="63"/>
    </row>
    <row r="65" spans="1:4" ht="87.6" customHeight="1" x14ac:dyDescent="0.25">
      <c r="A65" s="85" t="s">
        <v>291</v>
      </c>
      <c r="B65" s="64" t="s">
        <v>292</v>
      </c>
      <c r="C65" s="80">
        <v>100</v>
      </c>
      <c r="D65" s="63"/>
    </row>
    <row r="66" spans="1:4" ht="47.25" x14ac:dyDescent="0.25">
      <c r="A66" s="80" t="s">
        <v>152</v>
      </c>
      <c r="B66" s="68" t="s">
        <v>293</v>
      </c>
      <c r="C66" s="80">
        <v>100</v>
      </c>
    </row>
    <row r="67" spans="1:4" ht="52.15" customHeight="1" x14ac:dyDescent="0.25">
      <c r="A67" s="80" t="s">
        <v>153</v>
      </c>
      <c r="B67" s="68" t="s">
        <v>294</v>
      </c>
      <c r="C67" s="80">
        <v>50</v>
      </c>
    </row>
    <row r="68" spans="1:4" ht="78.75" x14ac:dyDescent="0.25">
      <c r="A68" s="80" t="s">
        <v>308</v>
      </c>
      <c r="B68" s="74" t="s">
        <v>15</v>
      </c>
      <c r="C68" s="80">
        <v>100</v>
      </c>
    </row>
    <row r="69" spans="1:4" ht="157.5" x14ac:dyDescent="0.25">
      <c r="A69" s="80" t="s">
        <v>310</v>
      </c>
      <c r="B69" s="68" t="s">
        <v>309</v>
      </c>
      <c r="C69" s="80">
        <v>100</v>
      </c>
    </row>
    <row r="70" spans="1:4" ht="78.75" x14ac:dyDescent="0.25">
      <c r="A70" s="86" t="s">
        <v>311</v>
      </c>
      <c r="B70" s="74" t="s">
        <v>16</v>
      </c>
      <c r="C70" s="80">
        <v>100</v>
      </c>
    </row>
    <row r="71" spans="1:4" ht="63" x14ac:dyDescent="0.25">
      <c r="A71" s="80" t="s">
        <v>299</v>
      </c>
      <c r="B71" s="74" t="s">
        <v>17</v>
      </c>
      <c r="C71" s="80">
        <v>100</v>
      </c>
    </row>
    <row r="72" spans="1:4" ht="63" x14ac:dyDescent="0.25">
      <c r="A72" s="86" t="s">
        <v>312</v>
      </c>
      <c r="B72" s="74" t="s">
        <v>18</v>
      </c>
      <c r="C72" s="80">
        <v>100</v>
      </c>
    </row>
    <row r="73" spans="1:4" ht="63" x14ac:dyDescent="0.25">
      <c r="A73" s="82" t="s">
        <v>300</v>
      </c>
      <c r="B73" s="75" t="s">
        <v>19</v>
      </c>
      <c r="C73" s="80">
        <v>100</v>
      </c>
    </row>
    <row r="74" spans="1:4" ht="52.15" customHeight="1" x14ac:dyDescent="0.25">
      <c r="A74" s="82" t="s">
        <v>313</v>
      </c>
      <c r="B74" s="75" t="s">
        <v>20</v>
      </c>
      <c r="C74" s="80">
        <v>100</v>
      </c>
    </row>
    <row r="75" spans="1:4" ht="52.15" customHeight="1" x14ac:dyDescent="0.25">
      <c r="A75" s="87" t="s">
        <v>314</v>
      </c>
      <c r="B75" s="76" t="s">
        <v>21</v>
      </c>
      <c r="C75" s="80">
        <v>100</v>
      </c>
    </row>
    <row r="76" spans="1:4" ht="47.25" x14ac:dyDescent="0.25">
      <c r="A76" s="87" t="s">
        <v>315</v>
      </c>
      <c r="B76" s="76" t="s">
        <v>22</v>
      </c>
      <c r="C76" s="80">
        <v>100</v>
      </c>
    </row>
    <row r="77" spans="1:4" ht="110.25" x14ac:dyDescent="0.25">
      <c r="A77" s="82" t="s">
        <v>316</v>
      </c>
      <c r="B77" s="75" t="s">
        <v>23</v>
      </c>
      <c r="C77" s="80">
        <v>100</v>
      </c>
    </row>
    <row r="78" spans="1:4" ht="78.75" x14ac:dyDescent="0.25">
      <c r="A78" s="82" t="s">
        <v>317</v>
      </c>
      <c r="B78" s="75" t="s">
        <v>24</v>
      </c>
      <c r="C78" s="80">
        <v>100</v>
      </c>
    </row>
    <row r="79" spans="1:4" ht="47.25" x14ac:dyDescent="0.25">
      <c r="A79" s="83" t="s">
        <v>318</v>
      </c>
      <c r="B79" s="77" t="s">
        <v>25</v>
      </c>
      <c r="C79" s="80">
        <v>100</v>
      </c>
    </row>
    <row r="80" spans="1:4" ht="60" customHeight="1" x14ac:dyDescent="0.25">
      <c r="A80" s="82" t="s">
        <v>319</v>
      </c>
      <c r="B80" s="75" t="s">
        <v>26</v>
      </c>
      <c r="C80" s="80">
        <v>100</v>
      </c>
    </row>
    <row r="81" spans="1:3" ht="65.45" customHeight="1" x14ac:dyDescent="0.25">
      <c r="A81" s="86" t="s">
        <v>320</v>
      </c>
      <c r="B81" s="74" t="s">
        <v>27</v>
      </c>
      <c r="C81" s="80">
        <v>100</v>
      </c>
    </row>
    <row r="82" spans="1:3" ht="78.75" x14ac:dyDescent="0.25">
      <c r="A82" s="83" t="s">
        <v>301</v>
      </c>
      <c r="B82" s="77" t="s">
        <v>28</v>
      </c>
      <c r="C82" s="80">
        <v>100</v>
      </c>
    </row>
    <row r="83" spans="1:3" ht="63" x14ac:dyDescent="0.25">
      <c r="A83" s="80" t="s">
        <v>295</v>
      </c>
      <c r="B83" s="68" t="s">
        <v>296</v>
      </c>
      <c r="C83" s="80">
        <v>100</v>
      </c>
    </row>
    <row r="84" spans="1:3" ht="78.75" x14ac:dyDescent="0.25">
      <c r="A84" s="80" t="s">
        <v>297</v>
      </c>
      <c r="B84" s="68" t="s">
        <v>298</v>
      </c>
      <c r="C84" s="80">
        <v>100</v>
      </c>
    </row>
    <row r="85" spans="1:3" ht="15.75" x14ac:dyDescent="0.25">
      <c r="A85" s="86" t="s">
        <v>321</v>
      </c>
      <c r="B85" s="78" t="s">
        <v>29</v>
      </c>
      <c r="C85" s="80">
        <v>100</v>
      </c>
    </row>
    <row r="86" spans="1:3" ht="15.75" x14ac:dyDescent="0.25">
      <c r="A86" s="86" t="s">
        <v>322</v>
      </c>
      <c r="B86" s="78" t="s">
        <v>30</v>
      </c>
      <c r="C86" s="80">
        <v>100</v>
      </c>
    </row>
    <row r="87" spans="1:3" ht="31.5" x14ac:dyDescent="0.25">
      <c r="A87" s="86" t="s">
        <v>323</v>
      </c>
      <c r="B87" s="78" t="s">
        <v>31</v>
      </c>
      <c r="C87" s="80">
        <v>100</v>
      </c>
    </row>
    <row r="88" spans="1:3" ht="47.25" x14ac:dyDescent="0.25">
      <c r="A88" s="83" t="s">
        <v>324</v>
      </c>
      <c r="B88" s="77" t="s">
        <v>32</v>
      </c>
      <c r="C88" s="80">
        <v>100</v>
      </c>
    </row>
  </sheetData>
  <mergeCells count="8">
    <mergeCell ref="A12:C12"/>
    <mergeCell ref="B4:C4"/>
    <mergeCell ref="B5:C5"/>
    <mergeCell ref="B6:C6"/>
    <mergeCell ref="B7:C7"/>
    <mergeCell ref="B8:C8"/>
    <mergeCell ref="B9:C9"/>
    <mergeCell ref="B10:C10"/>
  </mergeCells>
  <printOptions horizontalCentered="1"/>
  <pageMargins left="0.52" right="0.45" top="0.25" bottom="0.31" header="0.31496062992125984" footer="0.31496062992125984"/>
  <pageSetup paperSize="9" scale="62" fitToHeight="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0"/>
  <sheetViews>
    <sheetView zoomScaleNormal="100" workbookViewId="0">
      <selection activeCell="A8" sqref="A8"/>
    </sheetView>
  </sheetViews>
  <sheetFormatPr defaultRowHeight="15" x14ac:dyDescent="0.25"/>
  <cols>
    <col min="1" max="1" width="65.85546875" style="56" customWidth="1"/>
    <col min="2" max="2" width="18.28515625" customWidth="1"/>
    <col min="3" max="4" width="18.42578125" bestFit="1" customWidth="1"/>
  </cols>
  <sheetData>
    <row r="2" spans="1:3" ht="18.75" x14ac:dyDescent="0.3">
      <c r="A2" s="317"/>
      <c r="B2" s="88" t="s">
        <v>507</v>
      </c>
    </row>
    <row r="3" spans="1:3" ht="18.75" x14ac:dyDescent="0.3">
      <c r="A3" s="317"/>
      <c r="B3" s="88" t="s">
        <v>659</v>
      </c>
    </row>
    <row r="4" spans="1:3" ht="18.75" x14ac:dyDescent="0.3">
      <c r="A4" s="317"/>
      <c r="B4" s="88" t="s">
        <v>37</v>
      </c>
    </row>
    <row r="5" spans="1:3" ht="18.75" x14ac:dyDescent="0.3">
      <c r="A5" s="317"/>
      <c r="B5" s="88" t="s">
        <v>38</v>
      </c>
    </row>
    <row r="6" spans="1:3" ht="18.75" x14ac:dyDescent="0.3">
      <c r="A6" s="317"/>
      <c r="B6" s="88" t="s">
        <v>39</v>
      </c>
    </row>
    <row r="7" spans="1:3" ht="18.75" x14ac:dyDescent="0.3">
      <c r="A7" s="317"/>
      <c r="B7" s="88" t="s">
        <v>867</v>
      </c>
    </row>
    <row r="8" spans="1:3" ht="18.75" x14ac:dyDescent="0.3">
      <c r="B8" s="88" t="s">
        <v>864</v>
      </c>
    </row>
    <row r="10" spans="1:3" ht="59.25" customHeight="1" x14ac:dyDescent="0.25">
      <c r="A10" s="414" t="s">
        <v>728</v>
      </c>
      <c r="B10" s="414"/>
      <c r="C10" s="414"/>
    </row>
    <row r="12" spans="1:3" x14ac:dyDescent="0.25">
      <c r="C12" s="322" t="s">
        <v>642</v>
      </c>
    </row>
    <row r="13" spans="1:3" ht="31.5" x14ac:dyDescent="0.25">
      <c r="A13" s="323" t="s">
        <v>643</v>
      </c>
      <c r="B13" s="324" t="s">
        <v>326</v>
      </c>
      <c r="C13" s="324" t="s">
        <v>729</v>
      </c>
    </row>
    <row r="14" spans="1:3" ht="15.75" x14ac:dyDescent="0.25">
      <c r="A14" s="325" t="s">
        <v>645</v>
      </c>
      <c r="B14" s="326"/>
      <c r="C14" s="326"/>
    </row>
    <row r="15" spans="1:3" x14ac:dyDescent="0.25">
      <c r="A15" s="327" t="s">
        <v>646</v>
      </c>
      <c r="B15" s="328"/>
      <c r="C15" s="328"/>
    </row>
    <row r="16" spans="1:3" x14ac:dyDescent="0.25">
      <c r="A16" s="327" t="s">
        <v>647</v>
      </c>
      <c r="B16" s="328"/>
      <c r="C16" s="328"/>
    </row>
    <row r="17" spans="1:4" ht="31.5" x14ac:dyDescent="0.25">
      <c r="A17" s="325" t="s">
        <v>648</v>
      </c>
      <c r="B17" s="326">
        <f>B18+B19</f>
        <v>0</v>
      </c>
      <c r="C17" s="326">
        <f>C18+C19</f>
        <v>0</v>
      </c>
    </row>
    <row r="18" spans="1:4" ht="15.75" x14ac:dyDescent="0.25">
      <c r="A18" s="327" t="s">
        <v>646</v>
      </c>
      <c r="B18" s="309"/>
      <c r="C18" s="310"/>
    </row>
    <row r="19" spans="1:4" ht="15.75" x14ac:dyDescent="0.25">
      <c r="A19" s="327" t="s">
        <v>647</v>
      </c>
      <c r="B19" s="309"/>
      <c r="C19" s="310"/>
    </row>
    <row r="20" spans="1:4" ht="15.75" x14ac:dyDescent="0.25">
      <c r="A20" s="325" t="s">
        <v>649</v>
      </c>
      <c r="B20" s="326">
        <f>B21+B22</f>
        <v>0</v>
      </c>
      <c r="C20" s="326">
        <f>C21+C22</f>
        <v>0</v>
      </c>
    </row>
    <row r="21" spans="1:4" ht="15.75" x14ac:dyDescent="0.25">
      <c r="A21" s="327" t="s">
        <v>646</v>
      </c>
      <c r="B21" s="310"/>
      <c r="C21" s="310"/>
    </row>
    <row r="22" spans="1:4" ht="15.75" x14ac:dyDescent="0.25">
      <c r="A22" s="327" t="s">
        <v>647</v>
      </c>
      <c r="B22" s="328"/>
      <c r="C22" s="310"/>
    </row>
    <row r="23" spans="1:4" ht="31.5" x14ac:dyDescent="0.25">
      <c r="A23" s="305" t="s">
        <v>650</v>
      </c>
      <c r="B23" s="330">
        <f>B24</f>
        <v>0</v>
      </c>
      <c r="C23" s="330">
        <f>C24</f>
        <v>0</v>
      </c>
    </row>
    <row r="24" spans="1:4" ht="15.75" x14ac:dyDescent="0.25">
      <c r="A24" s="308" t="s">
        <v>651</v>
      </c>
      <c r="B24" s="309"/>
      <c r="C24" s="309"/>
    </row>
    <row r="26" spans="1:4" ht="69" customHeight="1" x14ac:dyDescent="0.25">
      <c r="A26" s="425" t="s">
        <v>660</v>
      </c>
      <c r="B26" s="425"/>
      <c r="C26" s="425"/>
      <c r="D26" s="425"/>
    </row>
    <row r="27" spans="1:4" x14ac:dyDescent="0.25">
      <c r="D27" s="322" t="s">
        <v>642</v>
      </c>
    </row>
    <row r="28" spans="1:4" ht="30.75" x14ac:dyDescent="0.25">
      <c r="A28" s="332" t="s">
        <v>652</v>
      </c>
      <c r="B28" s="333" t="s">
        <v>730</v>
      </c>
      <c r="C28" s="334" t="s">
        <v>662</v>
      </c>
      <c r="D28" s="334" t="s">
        <v>735</v>
      </c>
    </row>
    <row r="29" spans="1:4" ht="15.75" x14ac:dyDescent="0.25">
      <c r="A29" s="314" t="s">
        <v>653</v>
      </c>
      <c r="B29" s="319">
        <f>SUM(B31:B35)</f>
        <v>0</v>
      </c>
      <c r="C29" s="319">
        <f>SUM(C31:C35)</f>
        <v>0</v>
      </c>
      <c r="D29" s="319">
        <f>SUM(D31:D35)</f>
        <v>0</v>
      </c>
    </row>
    <row r="30" spans="1:4" ht="15.75" x14ac:dyDescent="0.25">
      <c r="A30" s="335" t="s">
        <v>654</v>
      </c>
      <c r="B30" s="310"/>
      <c r="C30" s="310"/>
      <c r="D30" s="310"/>
    </row>
    <row r="31" spans="1:4" ht="15.75" x14ac:dyDescent="0.25">
      <c r="A31" s="335" t="s">
        <v>645</v>
      </c>
      <c r="B31" s="310"/>
      <c r="C31" s="310"/>
      <c r="D31" s="310"/>
    </row>
    <row r="32" spans="1:4" ht="15.75" x14ac:dyDescent="0.25">
      <c r="A32" s="335" t="s">
        <v>649</v>
      </c>
      <c r="B32" s="310"/>
      <c r="C32" s="310"/>
      <c r="D32" s="310"/>
    </row>
    <row r="33" spans="1:4" ht="30" x14ac:dyDescent="0.25">
      <c r="A33" s="335" t="s">
        <v>655</v>
      </c>
      <c r="B33" s="310"/>
      <c r="C33" s="310"/>
      <c r="D33" s="310"/>
    </row>
    <row r="34" spans="1:4" ht="15.75" x14ac:dyDescent="0.25">
      <c r="A34" s="335" t="s">
        <v>656</v>
      </c>
      <c r="B34" s="310"/>
      <c r="C34" s="310"/>
      <c r="D34" s="310"/>
    </row>
    <row r="35" spans="1:4" ht="15.75" x14ac:dyDescent="0.25">
      <c r="A35" s="335" t="s">
        <v>657</v>
      </c>
      <c r="B35" s="310"/>
      <c r="C35" s="310"/>
      <c r="D35" s="310"/>
    </row>
    <row r="40" spans="1:4" x14ac:dyDescent="0.25">
      <c r="A40" s="336"/>
    </row>
  </sheetData>
  <mergeCells count="2">
    <mergeCell ref="A10:C10"/>
    <mergeCell ref="A26:D26"/>
  </mergeCells>
  <pageMargins left="0.70866141732283472" right="0.70866141732283472" top="0.74803149606299213" bottom="0.74803149606299213" header="0.31496062992125984" footer="0.31496062992125984"/>
  <pageSetup paperSize="9" scale="72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4"/>
  <sheetViews>
    <sheetView zoomScaleNormal="100" workbookViewId="0">
      <selection activeCell="C8" sqref="C8"/>
    </sheetView>
  </sheetViews>
  <sheetFormatPr defaultRowHeight="15" x14ac:dyDescent="0.25"/>
  <cols>
    <col min="1" max="1" width="7.5703125" style="56" customWidth="1"/>
    <col min="2" max="2" width="79.5703125" style="56" customWidth="1"/>
    <col min="3" max="3" width="21.7109375" style="301" customWidth="1"/>
    <col min="4" max="4" width="23.7109375" style="301" customWidth="1"/>
    <col min="5" max="5" width="21.7109375" style="301" customWidth="1"/>
  </cols>
  <sheetData>
    <row r="2" spans="1:5" ht="18.75" x14ac:dyDescent="0.3">
      <c r="B2" s="337"/>
      <c r="C2" s="300" t="s">
        <v>609</v>
      </c>
    </row>
    <row r="3" spans="1:5" ht="18.75" x14ac:dyDescent="0.3">
      <c r="B3" s="338"/>
      <c r="C3" s="300" t="s">
        <v>394</v>
      </c>
    </row>
    <row r="4" spans="1:5" ht="18.75" x14ac:dyDescent="0.3">
      <c r="B4" s="338"/>
      <c r="C4" s="300" t="s">
        <v>37</v>
      </c>
    </row>
    <row r="5" spans="1:5" ht="18.75" x14ac:dyDescent="0.3">
      <c r="B5" s="337"/>
      <c r="C5" s="300" t="s">
        <v>38</v>
      </c>
    </row>
    <row r="6" spans="1:5" ht="18.75" x14ac:dyDescent="0.3">
      <c r="B6" s="338"/>
      <c r="C6" s="300" t="s">
        <v>39</v>
      </c>
    </row>
    <row r="7" spans="1:5" ht="18.75" x14ac:dyDescent="0.3">
      <c r="B7" s="338"/>
      <c r="C7" s="300" t="s">
        <v>865</v>
      </c>
    </row>
    <row r="8" spans="1:5" ht="18.75" x14ac:dyDescent="0.3">
      <c r="C8" s="300" t="s">
        <v>866</v>
      </c>
    </row>
    <row r="11" spans="1:5" ht="41.25" customHeight="1" x14ac:dyDescent="0.25">
      <c r="A11" s="425" t="s">
        <v>736</v>
      </c>
      <c r="B11" s="425"/>
      <c r="C11" s="425"/>
      <c r="D11" s="425"/>
      <c r="E11" s="425"/>
    </row>
    <row r="12" spans="1:5" x14ac:dyDescent="0.25">
      <c r="E12" s="302" t="s">
        <v>338</v>
      </c>
    </row>
    <row r="13" spans="1:5" x14ac:dyDescent="0.25">
      <c r="A13" s="339"/>
      <c r="B13" s="340" t="s">
        <v>663</v>
      </c>
      <c r="C13" s="341" t="s">
        <v>42</v>
      </c>
      <c r="D13" s="341" t="s">
        <v>326</v>
      </c>
      <c r="E13" s="341" t="s">
        <v>729</v>
      </c>
    </row>
    <row r="14" spans="1:5" ht="15.75" x14ac:dyDescent="0.25">
      <c r="A14" s="342"/>
      <c r="B14" s="305" t="s">
        <v>664</v>
      </c>
      <c r="C14" s="312">
        <f>C18+C21+C27+C24</f>
        <v>793266297.63811922</v>
      </c>
      <c r="D14" s="312">
        <f>D18+D21+D27+D24</f>
        <v>56156451.330000401</v>
      </c>
      <c r="E14" s="312">
        <f>E18+E21+E27+E24</f>
        <v>-18187852.21999979</v>
      </c>
    </row>
    <row r="15" spans="1:5" ht="15.75" x14ac:dyDescent="0.25">
      <c r="A15" s="343" t="s">
        <v>665</v>
      </c>
      <c r="B15" s="305" t="s">
        <v>645</v>
      </c>
      <c r="C15" s="312"/>
      <c r="D15" s="313" t="s">
        <v>666</v>
      </c>
      <c r="E15" s="313"/>
    </row>
    <row r="16" spans="1:5" ht="15.75" hidden="1" x14ac:dyDescent="0.25">
      <c r="A16" s="344" t="s">
        <v>667</v>
      </c>
      <c r="B16" s="308" t="s">
        <v>668</v>
      </c>
      <c r="C16" s="309"/>
      <c r="D16" s="313"/>
      <c r="E16" s="313"/>
    </row>
    <row r="17" spans="1:5" ht="15.75" hidden="1" x14ac:dyDescent="0.25">
      <c r="A17" s="344" t="s">
        <v>669</v>
      </c>
      <c r="B17" s="308" t="s">
        <v>670</v>
      </c>
      <c r="C17" s="309"/>
      <c r="D17" s="313"/>
      <c r="E17" s="313"/>
    </row>
    <row r="18" spans="1:5" ht="15.75" x14ac:dyDescent="0.25">
      <c r="A18" s="343" t="s">
        <v>671</v>
      </c>
      <c r="B18" s="305" t="s">
        <v>672</v>
      </c>
      <c r="C18" s="312">
        <f>C19+C20</f>
        <v>0</v>
      </c>
      <c r="D18" s="312">
        <f>D19+D20</f>
        <v>0</v>
      </c>
      <c r="E18" s="312">
        <f>E19+E20</f>
        <v>0</v>
      </c>
    </row>
    <row r="19" spans="1:5" ht="15.75" hidden="1" x14ac:dyDescent="0.25">
      <c r="A19" s="344" t="s">
        <v>673</v>
      </c>
      <c r="B19" s="308" t="s">
        <v>668</v>
      </c>
      <c r="C19" s="309">
        <v>0</v>
      </c>
      <c r="D19" s="313"/>
      <c r="E19" s="313"/>
    </row>
    <row r="20" spans="1:5" ht="15.75" hidden="1" x14ac:dyDescent="0.25">
      <c r="A20" s="344" t="s">
        <v>674</v>
      </c>
      <c r="B20" s="308" t="s">
        <v>670</v>
      </c>
      <c r="C20" s="309"/>
      <c r="D20" s="313"/>
      <c r="E20" s="313"/>
    </row>
    <row r="21" spans="1:5" ht="15.75" x14ac:dyDescent="0.25">
      <c r="A21" s="343" t="s">
        <v>675</v>
      </c>
      <c r="B21" s="305" t="s">
        <v>676</v>
      </c>
      <c r="C21" s="312">
        <f>C22+C23</f>
        <v>0</v>
      </c>
      <c r="D21" s="312">
        <f>D22+D23</f>
        <v>0</v>
      </c>
      <c r="E21" s="312">
        <f>E22+E23</f>
        <v>0</v>
      </c>
    </row>
    <row r="22" spans="1:5" ht="15.75" hidden="1" x14ac:dyDescent="0.25">
      <c r="A22" s="344" t="s">
        <v>677</v>
      </c>
      <c r="B22" s="308" t="s">
        <v>668</v>
      </c>
      <c r="C22" s="310"/>
      <c r="D22" s="313"/>
      <c r="E22" s="345"/>
    </row>
    <row r="23" spans="1:5" ht="15.75" hidden="1" x14ac:dyDescent="0.25">
      <c r="A23" s="344" t="s">
        <v>678</v>
      </c>
      <c r="B23" s="308" t="s">
        <v>670</v>
      </c>
      <c r="C23" s="328"/>
      <c r="D23" s="313"/>
      <c r="E23" s="313"/>
    </row>
    <row r="24" spans="1:5" ht="31.5" x14ac:dyDescent="0.25">
      <c r="A24" s="343" t="s">
        <v>637</v>
      </c>
      <c r="B24" s="305" t="s">
        <v>679</v>
      </c>
      <c r="C24" s="312">
        <f>C25+C26</f>
        <v>793266297.63811922</v>
      </c>
      <c r="D24" s="312">
        <f>D25+D26</f>
        <v>56156451.330000401</v>
      </c>
      <c r="E24" s="312">
        <f>E25+E26</f>
        <v>-18187852.21999979</v>
      </c>
    </row>
    <row r="25" spans="1:5" ht="15.75" x14ac:dyDescent="0.25">
      <c r="A25" s="344" t="s">
        <v>680</v>
      </c>
      <c r="B25" s="308" t="s">
        <v>681</v>
      </c>
      <c r="C25" s="309">
        <f>-Приложение_2!C141</f>
        <v>-2786608772.9499998</v>
      </c>
      <c r="D25" s="309">
        <f>-Приложение_2!D141</f>
        <v>-2719407986.1399999</v>
      </c>
      <c r="E25" s="309">
        <f>-Приложение_2!E141</f>
        <v>-2822405404.27</v>
      </c>
    </row>
    <row r="26" spans="1:5" ht="15.75" x14ac:dyDescent="0.25">
      <c r="A26" s="344" t="s">
        <v>682</v>
      </c>
      <c r="B26" s="308" t="s">
        <v>683</v>
      </c>
      <c r="C26" s="309">
        <f>'Приложение 6'!G16+'Приложение 7'!H13</f>
        <v>3579875070.588119</v>
      </c>
      <c r="D26" s="309">
        <f>'Приложение 6'!H16+'Приложение 7'!I13</f>
        <v>2775564437.4700003</v>
      </c>
      <c r="E26" s="309">
        <f>'Приложение 6'!I16+'Приложение 7'!J13</f>
        <v>2804217552.0500002</v>
      </c>
    </row>
    <row r="27" spans="1:5" ht="31.5" x14ac:dyDescent="0.25">
      <c r="A27" s="343" t="s">
        <v>639</v>
      </c>
      <c r="B27" s="305" t="s">
        <v>684</v>
      </c>
      <c r="C27" s="312">
        <f>C35</f>
        <v>0</v>
      </c>
      <c r="D27" s="312">
        <f>D35</f>
        <v>0</v>
      </c>
      <c r="E27" s="312">
        <f>E35</f>
        <v>0</v>
      </c>
    </row>
    <row r="28" spans="1:5" ht="31.5" hidden="1" x14ac:dyDescent="0.25">
      <c r="A28" s="343" t="s">
        <v>685</v>
      </c>
      <c r="B28" s="305" t="s">
        <v>686</v>
      </c>
      <c r="C28" s="312">
        <v>0</v>
      </c>
      <c r="D28" s="312">
        <v>0</v>
      </c>
      <c r="E28" s="312">
        <v>0</v>
      </c>
    </row>
    <row r="29" spans="1:5" ht="15.75" hidden="1" x14ac:dyDescent="0.25">
      <c r="A29" s="344" t="s">
        <v>687</v>
      </c>
      <c r="B29" s="308" t="s">
        <v>688</v>
      </c>
      <c r="C29" s="309"/>
      <c r="D29" s="313"/>
      <c r="E29" s="313"/>
    </row>
    <row r="30" spans="1:5" ht="15.75" hidden="1" x14ac:dyDescent="0.25">
      <c r="A30" s="344" t="s">
        <v>689</v>
      </c>
      <c r="B30" s="308" t="s">
        <v>690</v>
      </c>
      <c r="C30" s="309"/>
      <c r="D30" s="313"/>
      <c r="E30" s="313"/>
    </row>
    <row r="31" spans="1:5" ht="31.5" hidden="1" x14ac:dyDescent="0.25">
      <c r="A31" s="343" t="s">
        <v>691</v>
      </c>
      <c r="B31" s="305" t="s">
        <v>692</v>
      </c>
      <c r="C31" s="312">
        <v>0</v>
      </c>
      <c r="D31" s="312">
        <v>0</v>
      </c>
      <c r="E31" s="312">
        <v>0</v>
      </c>
    </row>
    <row r="32" spans="1:5" ht="15.75" hidden="1" x14ac:dyDescent="0.25">
      <c r="A32" s="344" t="s">
        <v>693</v>
      </c>
      <c r="B32" s="308" t="s">
        <v>694</v>
      </c>
      <c r="C32" s="309"/>
      <c r="D32" s="313"/>
      <c r="E32" s="313"/>
    </row>
    <row r="33" spans="1:5" ht="15.75" hidden="1" x14ac:dyDescent="0.25">
      <c r="A33" s="344" t="s">
        <v>695</v>
      </c>
      <c r="B33" s="308" t="s">
        <v>696</v>
      </c>
      <c r="C33" s="309"/>
      <c r="D33" s="313"/>
      <c r="E33" s="313"/>
    </row>
    <row r="34" spans="1:5" ht="15.75" hidden="1" x14ac:dyDescent="0.25">
      <c r="A34" s="343" t="s">
        <v>697</v>
      </c>
      <c r="B34" s="305" t="s">
        <v>698</v>
      </c>
      <c r="C34" s="312">
        <v>0</v>
      </c>
      <c r="D34" s="312">
        <v>0</v>
      </c>
      <c r="E34" s="312">
        <v>0</v>
      </c>
    </row>
    <row r="35" spans="1:5" ht="31.5" hidden="1" x14ac:dyDescent="0.25">
      <c r="A35" s="343" t="s">
        <v>699</v>
      </c>
      <c r="B35" s="305" t="s">
        <v>700</v>
      </c>
      <c r="C35" s="312">
        <f>SUM(C37:C37)</f>
        <v>0</v>
      </c>
      <c r="D35" s="312">
        <f>SUM(D37:D37)</f>
        <v>0</v>
      </c>
      <c r="E35" s="312">
        <f>SUM(E37:E37)</f>
        <v>0</v>
      </c>
    </row>
    <row r="36" spans="1:5" ht="15.75" hidden="1" x14ac:dyDescent="0.25">
      <c r="A36" s="344" t="s">
        <v>701</v>
      </c>
      <c r="B36" s="308" t="s">
        <v>702</v>
      </c>
      <c r="C36" s="312"/>
      <c r="D36" s="312"/>
      <c r="E36" s="312"/>
    </row>
    <row r="37" spans="1:5" ht="15.75" hidden="1" x14ac:dyDescent="0.25">
      <c r="A37" s="344" t="s">
        <v>703</v>
      </c>
      <c r="B37" s="308" t="s">
        <v>704</v>
      </c>
      <c r="C37" s="346">
        <v>0</v>
      </c>
      <c r="D37" s="346"/>
      <c r="E37" s="310">
        <v>0</v>
      </c>
    </row>
    <row r="38" spans="1:5" ht="15.75" hidden="1" x14ac:dyDescent="0.25">
      <c r="A38" s="343" t="s">
        <v>705</v>
      </c>
      <c r="B38" s="305" t="s">
        <v>650</v>
      </c>
      <c r="C38" s="312">
        <f>C39</f>
        <v>0</v>
      </c>
      <c r="D38" s="312">
        <f>D39</f>
        <v>0</v>
      </c>
      <c r="E38" s="312">
        <f>E39</f>
        <v>0</v>
      </c>
    </row>
    <row r="39" spans="1:5" ht="15.75" hidden="1" x14ac:dyDescent="0.25">
      <c r="A39" s="344" t="s">
        <v>706</v>
      </c>
      <c r="B39" s="308" t="s">
        <v>651</v>
      </c>
      <c r="C39" s="309"/>
      <c r="D39" s="313"/>
      <c r="E39" s="313"/>
    </row>
    <row r="41" spans="1:5" x14ac:dyDescent="0.25">
      <c r="C41" s="347"/>
      <c r="D41" s="347"/>
      <c r="E41" s="347"/>
    </row>
    <row r="44" spans="1:5" x14ac:dyDescent="0.25">
      <c r="B44" s="336"/>
    </row>
  </sheetData>
  <mergeCells count="1">
    <mergeCell ref="A11:E11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topLeftCell="A5" zoomScaleNormal="100" workbookViewId="0">
      <selection activeCell="E8" sqref="E8"/>
    </sheetView>
  </sheetViews>
  <sheetFormatPr defaultRowHeight="15.75" x14ac:dyDescent="0.25"/>
  <cols>
    <col min="1" max="1" width="9.140625" style="348"/>
    <col min="2" max="2" width="57.7109375" style="349" customWidth="1"/>
    <col min="3" max="3" width="20" style="349" customWidth="1"/>
    <col min="4" max="4" width="17.28515625" style="349" customWidth="1"/>
    <col min="5" max="6" width="17.140625" style="349" customWidth="1"/>
    <col min="7" max="7" width="9.140625" style="349"/>
    <col min="8" max="8" width="13" style="349" customWidth="1"/>
    <col min="9" max="16384" width="9.140625" style="349"/>
  </cols>
  <sheetData>
    <row r="2" spans="1:6" x14ac:dyDescent="0.25">
      <c r="E2" s="350" t="s">
        <v>658</v>
      </c>
    </row>
    <row r="3" spans="1:6" x14ac:dyDescent="0.25">
      <c r="E3" s="350" t="s">
        <v>394</v>
      </c>
    </row>
    <row r="4" spans="1:6" x14ac:dyDescent="0.25">
      <c r="E4" s="350" t="s">
        <v>37</v>
      </c>
    </row>
    <row r="5" spans="1:6" x14ac:dyDescent="0.25">
      <c r="E5" s="350" t="s">
        <v>38</v>
      </c>
    </row>
    <row r="6" spans="1:6" x14ac:dyDescent="0.25">
      <c r="E6" s="350" t="s">
        <v>39</v>
      </c>
    </row>
    <row r="7" spans="1:6" x14ac:dyDescent="0.25">
      <c r="E7" s="350" t="s">
        <v>863</v>
      </c>
    </row>
    <row r="8" spans="1:6" x14ac:dyDescent="0.25">
      <c r="E8" s="350" t="s">
        <v>864</v>
      </c>
    </row>
    <row r="11" spans="1:6" ht="15.75" customHeight="1" x14ac:dyDescent="0.25">
      <c r="A11" s="426" t="s">
        <v>707</v>
      </c>
      <c r="B11" s="426"/>
      <c r="C11" s="426"/>
      <c r="D11" s="426"/>
      <c r="E11" s="426"/>
      <c r="F11" s="426"/>
    </row>
    <row r="12" spans="1:6" x14ac:dyDescent="0.25">
      <c r="F12" s="351" t="s">
        <v>338</v>
      </c>
    </row>
    <row r="13" spans="1:6" ht="30" x14ac:dyDescent="0.25">
      <c r="A13" s="204" t="s">
        <v>708</v>
      </c>
      <c r="B13" s="358" t="s">
        <v>709</v>
      </c>
      <c r="C13" s="358" t="s">
        <v>710</v>
      </c>
      <c r="D13" s="358" t="s">
        <v>42</v>
      </c>
      <c r="E13" s="358" t="s">
        <v>326</v>
      </c>
      <c r="F13" s="352" t="s">
        <v>729</v>
      </c>
    </row>
    <row r="14" spans="1:6" s="353" customFormat="1" x14ac:dyDescent="0.25">
      <c r="A14" s="203"/>
      <c r="B14" s="359" t="s">
        <v>212</v>
      </c>
      <c r="C14" s="382">
        <f>SUM(D14:F14)</f>
        <v>369618876.76999998</v>
      </c>
      <c r="D14" s="382">
        <f>SUM(D15:D20)</f>
        <v>267337623.16999999</v>
      </c>
      <c r="E14" s="382">
        <f>SUM(E15:E20)</f>
        <v>51140626.799999997</v>
      </c>
      <c r="F14" s="382">
        <f>SUM(F15:F20)</f>
        <v>51140626.799999997</v>
      </c>
    </row>
    <row r="15" spans="1:6" ht="45.75" x14ac:dyDescent="0.25">
      <c r="A15" s="137">
        <v>1</v>
      </c>
      <c r="B15" s="360" t="s">
        <v>711</v>
      </c>
      <c r="C15" s="383">
        <f t="shared" ref="C15:C19" si="0">D15+E15+F15</f>
        <v>79285503.229999989</v>
      </c>
      <c r="D15" s="383">
        <v>79285503.229999989</v>
      </c>
      <c r="E15" s="383">
        <v>0</v>
      </c>
      <c r="F15" s="384">
        <v>0</v>
      </c>
    </row>
    <row r="16" spans="1:6" ht="45.75" hidden="1" x14ac:dyDescent="0.25">
      <c r="A16" s="361">
        <v>3</v>
      </c>
      <c r="B16" s="205" t="s">
        <v>712</v>
      </c>
      <c r="C16" s="383">
        <f t="shared" si="0"/>
        <v>0</v>
      </c>
      <c r="D16" s="383"/>
      <c r="E16" s="383"/>
      <c r="F16" s="384"/>
    </row>
    <row r="17" spans="1:6" ht="45.75" x14ac:dyDescent="0.25">
      <c r="A17" s="361">
        <v>2</v>
      </c>
      <c r="B17" s="205" t="s">
        <v>713</v>
      </c>
      <c r="C17" s="383">
        <f t="shared" si="0"/>
        <v>135050365.47</v>
      </c>
      <c r="D17" s="383">
        <v>135050365.47</v>
      </c>
      <c r="E17" s="383">
        <v>0</v>
      </c>
      <c r="F17" s="384">
        <v>0</v>
      </c>
    </row>
    <row r="18" spans="1:6" x14ac:dyDescent="0.25">
      <c r="A18" s="361">
        <v>3</v>
      </c>
      <c r="B18" s="205" t="s">
        <v>714</v>
      </c>
      <c r="C18" s="383">
        <f t="shared" si="0"/>
        <v>126501959.03999999</v>
      </c>
      <c r="D18" s="383">
        <v>42167319.68</v>
      </c>
      <c r="E18" s="383">
        <v>42167319.68</v>
      </c>
      <c r="F18" s="383">
        <v>42167319.68</v>
      </c>
    </row>
    <row r="19" spans="1:6" ht="30.75" x14ac:dyDescent="0.25">
      <c r="A19" s="361">
        <v>4</v>
      </c>
      <c r="B19" s="205" t="s">
        <v>715</v>
      </c>
      <c r="C19" s="383">
        <f t="shared" si="0"/>
        <v>26919921.359999999</v>
      </c>
      <c r="D19" s="383">
        <v>8973307.1199999992</v>
      </c>
      <c r="E19" s="383">
        <v>8973307.1199999992</v>
      </c>
      <c r="F19" s="383">
        <v>8973307.1199999992</v>
      </c>
    </row>
    <row r="20" spans="1:6" s="348" customFormat="1" ht="75" x14ac:dyDescent="0.2">
      <c r="A20" s="385">
        <v>5</v>
      </c>
      <c r="B20" s="376" t="s">
        <v>799</v>
      </c>
      <c r="C20" s="384">
        <f t="shared" ref="C20" si="1">SUM(D20:F20)</f>
        <v>1861127.67</v>
      </c>
      <c r="D20" s="384">
        <v>1861127.67</v>
      </c>
      <c r="E20" s="383">
        <v>0</v>
      </c>
      <c r="F20" s="384">
        <v>0</v>
      </c>
    </row>
  </sheetData>
  <mergeCells count="1">
    <mergeCell ref="A11:F1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"/>
  <sheetViews>
    <sheetView zoomScale="90" zoomScaleNormal="90" workbookViewId="0">
      <selection activeCell="D8" sqref="D8:E8"/>
    </sheetView>
  </sheetViews>
  <sheetFormatPr defaultRowHeight="15" x14ac:dyDescent="0.25"/>
  <cols>
    <col min="1" max="1" width="31.140625" style="3" bestFit="1" customWidth="1"/>
    <col min="2" max="2" width="60" style="3" customWidth="1"/>
    <col min="3" max="4" width="21.7109375" style="4" customWidth="1"/>
    <col min="5" max="5" width="22.42578125" style="4" customWidth="1"/>
    <col min="6" max="6" width="9.140625" style="55" customWidth="1"/>
    <col min="7" max="7" width="16.42578125" style="55" customWidth="1"/>
    <col min="8" max="9" width="19.28515625" style="55" customWidth="1"/>
    <col min="10" max="17" width="9.140625" style="55" customWidth="1"/>
    <col min="18" max="18" width="14.85546875" style="55" customWidth="1"/>
    <col min="19" max="16384" width="9.140625" style="55"/>
  </cols>
  <sheetData>
    <row r="1" spans="1:10" x14ac:dyDescent="0.25">
      <c r="G1" s="368"/>
      <c r="H1" s="368"/>
      <c r="I1" s="368"/>
      <c r="J1" s="368"/>
    </row>
    <row r="2" spans="1:10" ht="18.75" x14ac:dyDescent="0.3">
      <c r="D2" s="416" t="s">
        <v>716</v>
      </c>
      <c r="E2" s="416"/>
      <c r="G2" s="368"/>
      <c r="H2" s="368"/>
      <c r="I2" s="368"/>
      <c r="J2" s="368"/>
    </row>
    <row r="3" spans="1:10" ht="18.75" x14ac:dyDescent="0.3">
      <c r="D3" s="416" t="s">
        <v>36</v>
      </c>
      <c r="E3" s="416"/>
      <c r="G3" s="368"/>
      <c r="H3" s="368"/>
      <c r="I3" s="368"/>
      <c r="J3" s="368"/>
    </row>
    <row r="4" spans="1:10" ht="18.75" x14ac:dyDescent="0.3">
      <c r="D4" s="416" t="s">
        <v>37</v>
      </c>
      <c r="E4" s="416"/>
      <c r="G4" s="368"/>
      <c r="H4" s="368"/>
      <c r="I4" s="368"/>
      <c r="J4" s="368"/>
    </row>
    <row r="5" spans="1:10" ht="18.75" x14ac:dyDescent="0.3">
      <c r="D5" s="416" t="s">
        <v>38</v>
      </c>
      <c r="E5" s="416"/>
      <c r="G5" s="368"/>
      <c r="H5" s="368"/>
      <c r="I5" s="368"/>
      <c r="J5" s="368"/>
    </row>
    <row r="6" spans="1:10" ht="18.75" x14ac:dyDescent="0.3">
      <c r="D6" s="416" t="s">
        <v>39</v>
      </c>
      <c r="E6" s="416"/>
      <c r="G6" s="368"/>
      <c r="H6" s="368"/>
      <c r="I6" s="368"/>
      <c r="J6" s="368"/>
    </row>
    <row r="7" spans="1:10" ht="18.75" x14ac:dyDescent="0.3">
      <c r="D7" s="416" t="s">
        <v>878</v>
      </c>
      <c r="E7" s="416"/>
      <c r="G7" s="368"/>
      <c r="H7" s="368"/>
      <c r="I7" s="368"/>
      <c r="J7" s="368"/>
    </row>
    <row r="8" spans="1:10" ht="18.75" x14ac:dyDescent="0.3">
      <c r="D8" s="416" t="s">
        <v>879</v>
      </c>
      <c r="E8" s="416"/>
      <c r="G8" s="368"/>
      <c r="H8" s="368"/>
      <c r="I8" s="368"/>
      <c r="J8" s="368"/>
    </row>
    <row r="9" spans="1:10" x14ac:dyDescent="0.25">
      <c r="G9" s="368"/>
      <c r="H9" s="368"/>
      <c r="I9" s="368"/>
      <c r="J9" s="368"/>
    </row>
    <row r="10" spans="1:10" x14ac:dyDescent="0.25">
      <c r="G10" s="368"/>
      <c r="H10" s="368"/>
      <c r="I10" s="368"/>
      <c r="J10" s="368"/>
    </row>
    <row r="11" spans="1:10" ht="36" customHeight="1" x14ac:dyDescent="0.25">
      <c r="A11" s="417" t="s">
        <v>738</v>
      </c>
      <c r="B11" s="417"/>
      <c r="C11" s="417"/>
      <c r="D11" s="417"/>
      <c r="E11" s="417"/>
      <c r="G11" s="368"/>
      <c r="H11" s="368"/>
      <c r="I11" s="368"/>
      <c r="J11" s="368"/>
    </row>
    <row r="12" spans="1:10" x14ac:dyDescent="0.25">
      <c r="G12" s="368"/>
      <c r="H12" s="368"/>
      <c r="I12" s="368"/>
      <c r="J12" s="368"/>
    </row>
    <row r="13" spans="1:10" x14ac:dyDescent="0.25">
      <c r="E13" s="5"/>
      <c r="G13" s="368"/>
      <c r="H13" s="368"/>
      <c r="I13" s="368"/>
      <c r="J13" s="368"/>
    </row>
    <row r="14" spans="1:10" s="8" customFormat="1" ht="27" customHeight="1" x14ac:dyDescent="0.25">
      <c r="A14" s="6" t="s">
        <v>40</v>
      </c>
      <c r="B14" s="6" t="s">
        <v>41</v>
      </c>
      <c r="C14" s="7" t="s">
        <v>42</v>
      </c>
      <c r="D14" s="7" t="s">
        <v>326</v>
      </c>
      <c r="E14" s="7" t="s">
        <v>729</v>
      </c>
      <c r="G14" s="409"/>
      <c r="H14" s="409"/>
      <c r="I14" s="409"/>
      <c r="J14" s="409"/>
    </row>
    <row r="15" spans="1:10" ht="15.75" x14ac:dyDescent="0.25">
      <c r="A15" s="9" t="s">
        <v>43</v>
      </c>
      <c r="B15" s="10" t="s">
        <v>44</v>
      </c>
      <c r="C15" s="53">
        <f>SUM(C16:C20)</f>
        <v>1891523300</v>
      </c>
      <c r="D15" s="53">
        <f>SUM(D16:D20)</f>
        <v>1900472600</v>
      </c>
      <c r="E15" s="53">
        <f>SUM(E16:E20)</f>
        <v>1995875800</v>
      </c>
      <c r="G15" s="368"/>
      <c r="H15" s="368"/>
      <c r="I15" s="368"/>
      <c r="J15" s="368"/>
    </row>
    <row r="16" spans="1:10" ht="96" customHeight="1" x14ac:dyDescent="0.25">
      <c r="A16" s="11" t="s">
        <v>45</v>
      </c>
      <c r="B16" s="12" t="s">
        <v>46</v>
      </c>
      <c r="C16" s="13">
        <v>1863711300</v>
      </c>
      <c r="D16" s="13">
        <v>1872652600</v>
      </c>
      <c r="E16" s="13">
        <v>1968045800</v>
      </c>
      <c r="G16" s="368"/>
      <c r="H16" s="368"/>
      <c r="I16" s="368"/>
      <c r="J16" s="368"/>
    </row>
    <row r="17" spans="1:18" ht="150" x14ac:dyDescent="0.25">
      <c r="A17" s="11" t="s">
        <v>47</v>
      </c>
      <c r="B17" s="12" t="s">
        <v>48</v>
      </c>
      <c r="C17" s="13">
        <v>312000</v>
      </c>
      <c r="D17" s="13">
        <v>320000</v>
      </c>
      <c r="E17" s="13">
        <v>330000</v>
      </c>
      <c r="G17" s="368"/>
      <c r="H17" s="368"/>
      <c r="I17" s="368"/>
      <c r="J17" s="368"/>
    </row>
    <row r="18" spans="1:18" ht="75" x14ac:dyDescent="0.25">
      <c r="A18" s="11" t="s">
        <v>49</v>
      </c>
      <c r="B18" s="12" t="s">
        <v>50</v>
      </c>
      <c r="C18" s="13">
        <v>1500000</v>
      </c>
      <c r="D18" s="13">
        <v>1500000</v>
      </c>
      <c r="E18" s="13">
        <v>1500000</v>
      </c>
      <c r="G18" s="368"/>
      <c r="H18" s="368"/>
      <c r="I18" s="368"/>
      <c r="J18" s="368"/>
    </row>
    <row r="19" spans="1:18" ht="135" x14ac:dyDescent="0.25">
      <c r="A19" s="11" t="s">
        <v>51</v>
      </c>
      <c r="B19" s="12" t="s">
        <v>52</v>
      </c>
      <c r="C19" s="13">
        <v>16500000</v>
      </c>
      <c r="D19" s="13">
        <v>16500000</v>
      </c>
      <c r="E19" s="13">
        <v>16500000</v>
      </c>
      <c r="G19" s="368"/>
      <c r="H19" s="368"/>
      <c r="I19" s="368"/>
      <c r="J19" s="368"/>
    </row>
    <row r="20" spans="1:18" ht="105" x14ac:dyDescent="0.25">
      <c r="A20" s="91" t="s">
        <v>329</v>
      </c>
      <c r="B20" s="90" t="s">
        <v>328</v>
      </c>
      <c r="C20" s="13">
        <v>9500000</v>
      </c>
      <c r="D20" s="13">
        <v>9500000</v>
      </c>
      <c r="E20" s="13">
        <v>9500000</v>
      </c>
      <c r="G20" s="368"/>
      <c r="H20" s="368"/>
      <c r="I20" s="368"/>
      <c r="J20" s="368"/>
    </row>
    <row r="21" spans="1:18" s="16" customFormat="1" ht="47.25" x14ac:dyDescent="0.25">
      <c r="A21" s="14" t="s">
        <v>746</v>
      </c>
      <c r="B21" s="15" t="s">
        <v>53</v>
      </c>
      <c r="C21" s="53">
        <f>SUM(C22:C25)</f>
        <v>12439472.41</v>
      </c>
      <c r="D21" s="53">
        <f>SUM(D22:D25)</f>
        <v>13236915.870000001</v>
      </c>
      <c r="E21" s="53">
        <f>SUM(E22:E25)</f>
        <v>16809271.580000002</v>
      </c>
      <c r="G21" s="410"/>
      <c r="H21" s="410"/>
      <c r="I21" s="410"/>
      <c r="J21" s="410"/>
    </row>
    <row r="22" spans="1:18" ht="45" customHeight="1" x14ac:dyDescent="0.25">
      <c r="A22" s="17" t="s">
        <v>54</v>
      </c>
      <c r="B22" s="12" t="s">
        <v>55</v>
      </c>
      <c r="C22" s="92">
        <f>5153980+737977.54</f>
        <v>5891957.54</v>
      </c>
      <c r="D22" s="92">
        <f>5153980+1161123.08</f>
        <v>6315103.0800000001</v>
      </c>
      <c r="E22" s="92">
        <f>5153980+2885140.08</f>
        <v>8039120.0800000001</v>
      </c>
      <c r="G22" s="367"/>
      <c r="H22" s="367"/>
      <c r="I22" s="367"/>
      <c r="J22" s="368"/>
      <c r="R22" s="18"/>
    </row>
    <row r="23" spans="1:18" ht="75" x14ac:dyDescent="0.25">
      <c r="A23" s="17" t="s">
        <v>56</v>
      </c>
      <c r="B23" s="12" t="s">
        <v>57</v>
      </c>
      <c r="C23" s="92">
        <f>28530+12395.41</f>
        <v>40925.410000000003</v>
      </c>
      <c r="D23" s="92">
        <f>28530+14608.17</f>
        <v>43138.17</v>
      </c>
      <c r="E23" s="92">
        <f>28530+24952.25</f>
        <v>53482.25</v>
      </c>
      <c r="G23" s="367"/>
      <c r="H23" s="367"/>
      <c r="I23" s="367"/>
      <c r="J23" s="368"/>
      <c r="R23" s="18"/>
    </row>
    <row r="24" spans="1:18" ht="75" x14ac:dyDescent="0.25">
      <c r="A24" s="17" t="s">
        <v>58</v>
      </c>
      <c r="B24" s="12" t="s">
        <v>59</v>
      </c>
      <c r="C24" s="92">
        <f>6863080+420578.07</f>
        <v>7283658.0700000003</v>
      </c>
      <c r="D24" s="92">
        <f>6863080+842638.74</f>
        <v>7705718.7400000002</v>
      </c>
      <c r="E24" s="92">
        <f>6863080+2843551.12</f>
        <v>9706631.120000001</v>
      </c>
      <c r="G24" s="367"/>
      <c r="H24" s="367"/>
      <c r="I24" s="367"/>
      <c r="J24" s="368"/>
      <c r="R24" s="18"/>
    </row>
    <row r="25" spans="1:18" ht="75" x14ac:dyDescent="0.25">
      <c r="A25" s="17" t="s">
        <v>60</v>
      </c>
      <c r="B25" s="12" t="s">
        <v>61</v>
      </c>
      <c r="C25" s="92">
        <f>-646280-130788.61</f>
        <v>-777068.61</v>
      </c>
      <c r="D25" s="92">
        <f>-646280-180764.12</f>
        <v>-827044.12</v>
      </c>
      <c r="E25" s="92">
        <f>-646280-343681.87</f>
        <v>-989961.87</v>
      </c>
      <c r="G25" s="367"/>
      <c r="H25" s="367"/>
      <c r="I25" s="367"/>
      <c r="J25" s="368"/>
      <c r="R25" s="18"/>
    </row>
    <row r="26" spans="1:18" ht="15.75" x14ac:dyDescent="0.25">
      <c r="A26" s="9" t="s">
        <v>62</v>
      </c>
      <c r="B26" s="10" t="s">
        <v>63</v>
      </c>
      <c r="C26" s="53">
        <f>C27+C31+C32</f>
        <v>211387090</v>
      </c>
      <c r="D26" s="53">
        <f>D27+D31+D32</f>
        <v>220228600</v>
      </c>
      <c r="E26" s="53">
        <f>E27+E31+E32</f>
        <v>229003750</v>
      </c>
      <c r="G26" s="368"/>
      <c r="H26" s="368"/>
      <c r="I26" s="368"/>
      <c r="J26" s="368"/>
    </row>
    <row r="27" spans="1:18" s="22" customFormat="1" ht="30" x14ac:dyDescent="0.25">
      <c r="A27" s="19" t="s">
        <v>64</v>
      </c>
      <c r="B27" s="20" t="s">
        <v>65</v>
      </c>
      <c r="C27" s="21">
        <f>SUM(C28:C30)</f>
        <v>200182000</v>
      </c>
      <c r="D27" s="21">
        <f>SUM(D28:D30)</f>
        <v>208589000</v>
      </c>
      <c r="E27" s="21">
        <f>SUM(E28:E30)</f>
        <v>216933000</v>
      </c>
      <c r="G27" s="411"/>
      <c r="H27" s="411"/>
      <c r="I27" s="411"/>
      <c r="J27" s="411"/>
    </row>
    <row r="28" spans="1:18" ht="45" x14ac:dyDescent="0.25">
      <c r="A28" s="11" t="s">
        <v>66</v>
      </c>
      <c r="B28" s="12" t="s">
        <v>67</v>
      </c>
      <c r="C28" s="95">
        <v>112840000</v>
      </c>
      <c r="D28" s="95">
        <v>117579000</v>
      </c>
      <c r="E28" s="95">
        <v>122282000</v>
      </c>
      <c r="G28" s="367"/>
      <c r="H28" s="362"/>
      <c r="I28" s="362"/>
      <c r="J28" s="368"/>
    </row>
    <row r="29" spans="1:18" ht="88.5" customHeight="1" x14ac:dyDescent="0.25">
      <c r="A29" s="23" t="s">
        <v>68</v>
      </c>
      <c r="B29" s="23" t="s">
        <v>69</v>
      </c>
      <c r="C29" s="96">
        <v>87342000</v>
      </c>
      <c r="D29" s="96">
        <v>91010000</v>
      </c>
      <c r="E29" s="96">
        <v>94651000</v>
      </c>
      <c r="G29" s="369"/>
      <c r="H29" s="363"/>
      <c r="I29" s="363"/>
      <c r="J29" s="368"/>
    </row>
    <row r="30" spans="1:18" ht="30" x14ac:dyDescent="0.25">
      <c r="A30" s="93" t="s">
        <v>330</v>
      </c>
      <c r="B30" s="94" t="s">
        <v>331</v>
      </c>
      <c r="C30" s="96">
        <v>0</v>
      </c>
      <c r="D30" s="96">
        <v>0</v>
      </c>
      <c r="E30" s="96">
        <v>0</v>
      </c>
      <c r="G30" s="370"/>
      <c r="H30" s="370"/>
      <c r="I30" s="370"/>
      <c r="J30" s="368"/>
    </row>
    <row r="31" spans="1:18" ht="30" x14ac:dyDescent="0.25">
      <c r="A31" s="11" t="s">
        <v>70</v>
      </c>
      <c r="B31" s="12" t="s">
        <v>71</v>
      </c>
      <c r="C31" s="21">
        <v>897590</v>
      </c>
      <c r="D31" s="21">
        <v>899200</v>
      </c>
      <c r="E31" s="21">
        <v>900750</v>
      </c>
      <c r="G31" s="368"/>
      <c r="H31" s="368"/>
      <c r="I31" s="368"/>
      <c r="J31" s="368"/>
    </row>
    <row r="32" spans="1:18" ht="75" x14ac:dyDescent="0.25">
      <c r="A32" s="11" t="s">
        <v>72</v>
      </c>
      <c r="B32" s="12" t="s">
        <v>73</v>
      </c>
      <c r="C32" s="21">
        <v>10307500</v>
      </c>
      <c r="D32" s="21">
        <v>10740400</v>
      </c>
      <c r="E32" s="21">
        <v>11170000</v>
      </c>
      <c r="G32" s="368"/>
      <c r="H32" s="368"/>
      <c r="I32" s="368"/>
      <c r="J32" s="368"/>
    </row>
    <row r="33" spans="1:10" ht="15.75" x14ac:dyDescent="0.25">
      <c r="A33" s="14" t="s">
        <v>74</v>
      </c>
      <c r="B33" s="15" t="s">
        <v>75</v>
      </c>
      <c r="C33" s="53">
        <f>C34+C35</f>
        <v>244000</v>
      </c>
      <c r="D33" s="53">
        <f>D34+D35</f>
        <v>244000</v>
      </c>
      <c r="E33" s="53">
        <f>E34+E35</f>
        <v>244000</v>
      </c>
      <c r="G33" s="368"/>
      <c r="H33" s="368"/>
      <c r="I33" s="368"/>
      <c r="J33" s="368"/>
    </row>
    <row r="34" spans="1:10" ht="60" x14ac:dyDescent="0.25">
      <c r="A34" s="24" t="s">
        <v>747</v>
      </c>
      <c r="B34" s="12" t="s">
        <v>77</v>
      </c>
      <c r="C34" s="21">
        <v>200000</v>
      </c>
      <c r="D34" s="21">
        <v>200000</v>
      </c>
      <c r="E34" s="21">
        <v>200000</v>
      </c>
      <c r="G34" s="368"/>
      <c r="H34" s="368"/>
      <c r="I34" s="368"/>
      <c r="J34" s="368"/>
    </row>
    <row r="35" spans="1:10" ht="60" x14ac:dyDescent="0.25">
      <c r="A35" s="24" t="s">
        <v>748</v>
      </c>
      <c r="B35" s="12" t="s">
        <v>79</v>
      </c>
      <c r="C35" s="21">
        <v>44000</v>
      </c>
      <c r="D35" s="21">
        <v>44000</v>
      </c>
      <c r="E35" s="21">
        <v>44000</v>
      </c>
      <c r="G35" s="368"/>
      <c r="H35" s="368"/>
      <c r="I35" s="368"/>
      <c r="J35" s="368"/>
    </row>
    <row r="36" spans="1:10" ht="31.5" x14ac:dyDescent="0.25">
      <c r="A36" s="9" t="s">
        <v>80</v>
      </c>
      <c r="B36" s="10" t="s">
        <v>81</v>
      </c>
      <c r="C36" s="53">
        <f>C37</f>
        <v>34496000</v>
      </c>
      <c r="D36" s="53">
        <f>D37</f>
        <v>35945000</v>
      </c>
      <c r="E36" s="53">
        <f>E37</f>
        <v>37383000</v>
      </c>
      <c r="G36" s="368"/>
      <c r="H36" s="368"/>
      <c r="I36" s="368"/>
      <c r="J36" s="368"/>
    </row>
    <row r="37" spans="1:10" ht="45" x14ac:dyDescent="0.25">
      <c r="A37" s="11" t="s">
        <v>82</v>
      </c>
      <c r="B37" s="12" t="s">
        <v>83</v>
      </c>
      <c r="C37" s="21">
        <v>34496000</v>
      </c>
      <c r="D37" s="21">
        <v>35945000</v>
      </c>
      <c r="E37" s="21">
        <v>37383000</v>
      </c>
      <c r="G37" s="368"/>
      <c r="H37" s="368"/>
      <c r="I37" s="368"/>
      <c r="J37" s="368"/>
    </row>
    <row r="38" spans="1:10" ht="15.75" x14ac:dyDescent="0.25">
      <c r="A38" s="9" t="s">
        <v>84</v>
      </c>
      <c r="B38" s="10" t="s">
        <v>85</v>
      </c>
      <c r="C38" s="53">
        <f>C39+C40</f>
        <v>8408000</v>
      </c>
      <c r="D38" s="53">
        <f>D39+D40</f>
        <v>8761000</v>
      </c>
      <c r="E38" s="53">
        <f>E39+E40</f>
        <v>9150000</v>
      </c>
      <c r="G38" s="368"/>
      <c r="H38" s="368"/>
      <c r="I38" s="368"/>
      <c r="J38" s="368"/>
    </row>
    <row r="39" spans="1:10" ht="90" x14ac:dyDescent="0.25">
      <c r="A39" s="11" t="s">
        <v>749</v>
      </c>
      <c r="B39" s="12" t="s">
        <v>87</v>
      </c>
      <c r="C39" s="21">
        <v>8358000</v>
      </c>
      <c r="D39" s="21">
        <v>8711000</v>
      </c>
      <c r="E39" s="21">
        <v>9100000</v>
      </c>
      <c r="G39" s="368"/>
      <c r="H39" s="368"/>
      <c r="I39" s="368"/>
      <c r="J39" s="368"/>
    </row>
    <row r="40" spans="1:10" ht="45" x14ac:dyDescent="0.25">
      <c r="A40" s="11" t="s">
        <v>750</v>
      </c>
      <c r="B40" s="12" t="s">
        <v>1</v>
      </c>
      <c r="C40" s="21">
        <v>50000</v>
      </c>
      <c r="D40" s="21">
        <v>50000</v>
      </c>
      <c r="E40" s="21">
        <v>50000</v>
      </c>
      <c r="G40" s="368"/>
      <c r="H40" s="368"/>
      <c r="I40" s="368"/>
      <c r="J40" s="368"/>
    </row>
    <row r="41" spans="1:10" ht="63" x14ac:dyDescent="0.25">
      <c r="A41" s="9" t="s">
        <v>89</v>
      </c>
      <c r="B41" s="10" t="s">
        <v>90</v>
      </c>
      <c r="C41" s="53">
        <f>C42+C43</f>
        <v>225005750</v>
      </c>
      <c r="D41" s="53">
        <f>D42+D43</f>
        <v>224598040</v>
      </c>
      <c r="E41" s="53">
        <f>E42+E43</f>
        <v>224765150</v>
      </c>
      <c r="F41" s="54"/>
      <c r="G41" s="368"/>
      <c r="H41" s="368"/>
      <c r="I41" s="368"/>
      <c r="J41" s="368"/>
    </row>
    <row r="42" spans="1:10" ht="90" x14ac:dyDescent="0.25">
      <c r="A42" s="11" t="s">
        <v>91</v>
      </c>
      <c r="B42" s="12" t="s">
        <v>92</v>
      </c>
      <c r="C42" s="21">
        <v>185600000</v>
      </c>
      <c r="D42" s="21">
        <v>185600000</v>
      </c>
      <c r="E42" s="21">
        <v>185600000</v>
      </c>
      <c r="G42" s="368"/>
      <c r="H42" s="368"/>
      <c r="I42" s="368"/>
      <c r="J42" s="368"/>
    </row>
    <row r="43" spans="1:10" ht="126" x14ac:dyDescent="0.25">
      <c r="A43" s="9" t="s">
        <v>93</v>
      </c>
      <c r="B43" s="10" t="s">
        <v>94</v>
      </c>
      <c r="C43" s="53">
        <f>C44+C45+C46+C48+C47</f>
        <v>39405750</v>
      </c>
      <c r="D43" s="53">
        <f>D44+D45+D46+D48+D47</f>
        <v>38998040</v>
      </c>
      <c r="E43" s="53">
        <f>E44+E45+E46+E48+E47</f>
        <v>39165150</v>
      </c>
      <c r="G43" s="368"/>
      <c r="H43" s="368"/>
      <c r="I43" s="368"/>
      <c r="J43" s="368"/>
    </row>
    <row r="44" spans="1:10" ht="116.25" customHeight="1" x14ac:dyDescent="0.25">
      <c r="A44" s="11" t="s">
        <v>95</v>
      </c>
      <c r="B44" s="12" t="s">
        <v>3</v>
      </c>
      <c r="C44" s="21">
        <v>6000000</v>
      </c>
      <c r="D44" s="21">
        <v>6000000</v>
      </c>
      <c r="E44" s="21">
        <v>6000000</v>
      </c>
      <c r="G44" s="368"/>
      <c r="H44" s="368"/>
      <c r="I44" s="368"/>
      <c r="J44" s="368"/>
    </row>
    <row r="45" spans="1:10" ht="120" x14ac:dyDescent="0.25">
      <c r="A45" s="11" t="s">
        <v>96</v>
      </c>
      <c r="B45" s="12" t="s">
        <v>97</v>
      </c>
      <c r="C45" s="21">
        <v>30300000</v>
      </c>
      <c r="D45" s="21">
        <v>30300000</v>
      </c>
      <c r="E45" s="21">
        <v>30300000</v>
      </c>
      <c r="G45" s="368"/>
      <c r="H45" s="368"/>
      <c r="I45" s="368"/>
      <c r="J45" s="368"/>
    </row>
    <row r="46" spans="1:10" ht="92.25" customHeight="1" x14ac:dyDescent="0.25">
      <c r="A46" s="11" t="s">
        <v>98</v>
      </c>
      <c r="B46" s="12" t="s">
        <v>99</v>
      </c>
      <c r="C46" s="21">
        <v>770000</v>
      </c>
      <c r="D46" s="21">
        <v>770000</v>
      </c>
      <c r="E46" s="21">
        <v>770000</v>
      </c>
      <c r="G46" s="368"/>
      <c r="H46" s="368"/>
      <c r="I46" s="368"/>
      <c r="J46" s="368"/>
    </row>
    <row r="47" spans="1:10" ht="90" x14ac:dyDescent="0.25">
      <c r="A47" s="11" t="s">
        <v>100</v>
      </c>
      <c r="B47" s="12" t="s">
        <v>101</v>
      </c>
      <c r="C47" s="21">
        <v>257000</v>
      </c>
      <c r="D47" s="21">
        <v>257000</v>
      </c>
      <c r="E47" s="21">
        <v>257000</v>
      </c>
      <c r="G47" s="368"/>
      <c r="H47" s="368"/>
      <c r="I47" s="368"/>
      <c r="J47" s="368"/>
    </row>
    <row r="48" spans="1:10" ht="60" x14ac:dyDescent="0.25">
      <c r="A48" s="11" t="s">
        <v>102</v>
      </c>
      <c r="B48" s="12" t="s">
        <v>103</v>
      </c>
      <c r="C48" s="21">
        <v>2078750</v>
      </c>
      <c r="D48" s="21">
        <v>1671040</v>
      </c>
      <c r="E48" s="21">
        <v>1838150</v>
      </c>
      <c r="G48" s="368"/>
      <c r="H48" s="368"/>
      <c r="I48" s="368"/>
      <c r="J48" s="368"/>
    </row>
    <row r="49" spans="1:10" ht="31.5" x14ac:dyDescent="0.25">
      <c r="A49" s="9" t="s">
        <v>801</v>
      </c>
      <c r="B49" s="10" t="s">
        <v>104</v>
      </c>
      <c r="C49" s="53">
        <f>SUM(C50:C54)</f>
        <v>28293963.789999999</v>
      </c>
      <c r="D49" s="53">
        <f>SUM(D50:D54)</f>
        <v>29482310.269999996</v>
      </c>
      <c r="E49" s="53">
        <f>SUM(E50:E54)</f>
        <v>30661602.689999998</v>
      </c>
      <c r="G49" s="367"/>
      <c r="H49" s="368"/>
      <c r="I49" s="368"/>
      <c r="J49" s="368"/>
    </row>
    <row r="50" spans="1:10" ht="45" x14ac:dyDescent="0.25">
      <c r="A50" s="11" t="s">
        <v>332</v>
      </c>
      <c r="B50" s="12" t="s">
        <v>105</v>
      </c>
      <c r="C50" s="371">
        <f>4700000-2818994.16</f>
        <v>1881005.8399999999</v>
      </c>
      <c r="D50" s="371">
        <f>4700000-2739991.92</f>
        <v>1960008.08</v>
      </c>
      <c r="E50" s="371">
        <f>4700000-2661591.59</f>
        <v>2038408.4100000001</v>
      </c>
      <c r="G50" s="367"/>
      <c r="H50" s="367"/>
      <c r="I50" s="367"/>
      <c r="J50" s="368"/>
    </row>
    <row r="51" spans="1:10" ht="45" x14ac:dyDescent="0.25">
      <c r="A51" s="11" t="s">
        <v>333</v>
      </c>
      <c r="B51" s="12" t="s">
        <v>106</v>
      </c>
      <c r="C51" s="371">
        <f>26000-143.69</f>
        <v>25856.31</v>
      </c>
      <c r="D51" s="371">
        <f>26000+942.28</f>
        <v>26942.28</v>
      </c>
      <c r="E51" s="371">
        <f>26000+2019.97</f>
        <v>28019.97</v>
      </c>
      <c r="G51" s="367"/>
      <c r="H51" s="367"/>
      <c r="I51" s="367"/>
      <c r="J51" s="368"/>
    </row>
    <row r="52" spans="1:10" ht="37.5" customHeight="1" x14ac:dyDescent="0.25">
      <c r="A52" s="11" t="s">
        <v>334</v>
      </c>
      <c r="B52" s="12" t="s">
        <v>107</v>
      </c>
      <c r="C52" s="371">
        <f>8300000+9516102.77</f>
        <v>17816102.77</v>
      </c>
      <c r="D52" s="371">
        <f>8300000+10264379.08</f>
        <v>18564379.079999998</v>
      </c>
      <c r="E52" s="371">
        <f>8300000+11006954.25</f>
        <v>19306954.25</v>
      </c>
      <c r="G52" s="367"/>
      <c r="H52" s="367"/>
      <c r="I52" s="367"/>
      <c r="J52" s="368"/>
    </row>
    <row r="53" spans="1:10" ht="24" customHeight="1" x14ac:dyDescent="0.25">
      <c r="A53" s="11" t="s">
        <v>335</v>
      </c>
      <c r="B53" s="12" t="s">
        <v>307</v>
      </c>
      <c r="C53" s="371">
        <f>100000+53568.87</f>
        <v>153568.87</v>
      </c>
      <c r="D53" s="371">
        <f>100000+60018.77</f>
        <v>160018.76999999999</v>
      </c>
      <c r="E53" s="371">
        <f>100000+66419.52</f>
        <v>166419.52000000002</v>
      </c>
      <c r="G53" s="367"/>
      <c r="H53" s="367"/>
      <c r="I53" s="367"/>
      <c r="J53" s="368"/>
    </row>
    <row r="54" spans="1:10" ht="45" x14ac:dyDescent="0.25">
      <c r="A54" s="11" t="s">
        <v>336</v>
      </c>
      <c r="B54" s="97" t="s">
        <v>278</v>
      </c>
      <c r="C54" s="371">
        <f>8700000-282570</f>
        <v>8417430</v>
      </c>
      <c r="D54" s="371">
        <f>8700000+70962.06</f>
        <v>8770962.0600000005</v>
      </c>
      <c r="E54" s="371">
        <f>8700000+421800.54</f>
        <v>9121800.5399999991</v>
      </c>
      <c r="G54" s="367"/>
      <c r="H54" s="367"/>
      <c r="I54" s="367"/>
      <c r="J54" s="368"/>
    </row>
    <row r="55" spans="1:10" ht="31.5" x14ac:dyDescent="0.25">
      <c r="A55" s="9" t="s">
        <v>802</v>
      </c>
      <c r="B55" s="10" t="s">
        <v>798</v>
      </c>
      <c r="C55" s="53">
        <f>C56</f>
        <v>62314620</v>
      </c>
      <c r="D55" s="53">
        <f>D56</f>
        <v>62314620</v>
      </c>
      <c r="E55" s="53">
        <f>E56</f>
        <v>62314620</v>
      </c>
      <c r="G55" s="368"/>
      <c r="H55" s="368"/>
      <c r="I55" s="368"/>
      <c r="J55" s="368"/>
    </row>
    <row r="56" spans="1:10" ht="31.5" x14ac:dyDescent="0.25">
      <c r="A56" s="9" t="s">
        <v>108</v>
      </c>
      <c r="B56" s="10" t="s">
        <v>109</v>
      </c>
      <c r="C56" s="53">
        <f>SUM(C57:C78)</f>
        <v>62314620</v>
      </c>
      <c r="D56" s="53">
        <f>SUM(D57:D78)</f>
        <v>62314620</v>
      </c>
      <c r="E56" s="53">
        <f>SUM(E57:E78)</f>
        <v>62314620</v>
      </c>
      <c r="G56" s="368"/>
      <c r="H56" s="368"/>
      <c r="I56" s="368"/>
      <c r="J56" s="368"/>
    </row>
    <row r="57" spans="1:10" ht="60" x14ac:dyDescent="0.25">
      <c r="A57" s="11" t="s">
        <v>110</v>
      </c>
      <c r="B57" s="25" t="s">
        <v>111</v>
      </c>
      <c r="C57" s="21">
        <v>134640</v>
      </c>
      <c r="D57" s="21">
        <v>134640</v>
      </c>
      <c r="E57" s="21">
        <v>134640</v>
      </c>
      <c r="G57" s="368"/>
      <c r="H57" s="368"/>
      <c r="I57" s="368"/>
      <c r="J57" s="368"/>
    </row>
    <row r="58" spans="1:10" ht="45" x14ac:dyDescent="0.25">
      <c r="A58" s="11" t="s">
        <v>112</v>
      </c>
      <c r="B58" s="25" t="s">
        <v>113</v>
      </c>
      <c r="C58" s="21">
        <v>100800</v>
      </c>
      <c r="D58" s="21">
        <v>100800</v>
      </c>
      <c r="E58" s="21">
        <v>100800</v>
      </c>
      <c r="G58" s="368"/>
      <c r="H58" s="368"/>
      <c r="I58" s="368"/>
      <c r="J58" s="368"/>
    </row>
    <row r="59" spans="1:10" ht="45" x14ac:dyDescent="0.25">
      <c r="A59" s="11" t="s">
        <v>114</v>
      </c>
      <c r="B59" s="12" t="s">
        <v>115</v>
      </c>
      <c r="C59" s="21">
        <v>4166400</v>
      </c>
      <c r="D59" s="21">
        <v>4166400</v>
      </c>
      <c r="E59" s="21">
        <v>4166400</v>
      </c>
      <c r="G59" s="368"/>
      <c r="H59" s="368"/>
      <c r="I59" s="368"/>
      <c r="J59" s="368"/>
    </row>
    <row r="60" spans="1:10" ht="45" x14ac:dyDescent="0.25">
      <c r="A60" s="11" t="s">
        <v>327</v>
      </c>
      <c r="B60" s="89" t="s">
        <v>325</v>
      </c>
      <c r="C60" s="21">
        <v>16300000</v>
      </c>
      <c r="D60" s="21">
        <v>16300000</v>
      </c>
      <c r="E60" s="21">
        <v>16300000</v>
      </c>
      <c r="G60" s="368"/>
      <c r="H60" s="368"/>
      <c r="I60" s="368"/>
      <c r="J60" s="368"/>
    </row>
    <row r="61" spans="1:10" ht="45" x14ac:dyDescent="0.25">
      <c r="A61" s="11" t="s">
        <v>116</v>
      </c>
      <c r="B61" s="25" t="s">
        <v>117</v>
      </c>
      <c r="C61" s="21">
        <v>72000</v>
      </c>
      <c r="D61" s="21">
        <v>72000</v>
      </c>
      <c r="E61" s="21">
        <v>72000</v>
      </c>
      <c r="G61" s="368"/>
      <c r="H61" s="368"/>
      <c r="I61" s="368"/>
      <c r="J61" s="368"/>
    </row>
    <row r="62" spans="1:10" ht="60" x14ac:dyDescent="0.25">
      <c r="A62" s="11" t="s">
        <v>118</v>
      </c>
      <c r="B62" s="25" t="s">
        <v>119</v>
      </c>
      <c r="C62" s="21">
        <v>28800</v>
      </c>
      <c r="D62" s="21">
        <v>28800</v>
      </c>
      <c r="E62" s="21">
        <v>28800</v>
      </c>
      <c r="G62" s="368"/>
      <c r="H62" s="368"/>
      <c r="I62" s="368"/>
      <c r="J62" s="368"/>
    </row>
    <row r="63" spans="1:10" ht="45" x14ac:dyDescent="0.25">
      <c r="A63" s="11" t="s">
        <v>120</v>
      </c>
      <c r="B63" s="12" t="s">
        <v>121</v>
      </c>
      <c r="C63" s="21">
        <v>3776000</v>
      </c>
      <c r="D63" s="21">
        <v>3776000</v>
      </c>
      <c r="E63" s="21">
        <v>3776000</v>
      </c>
      <c r="G63" s="368"/>
      <c r="H63" s="368"/>
      <c r="I63" s="368"/>
      <c r="J63" s="368"/>
    </row>
    <row r="64" spans="1:10" ht="60" x14ac:dyDescent="0.25">
      <c r="A64" s="11" t="s">
        <v>122</v>
      </c>
      <c r="B64" s="12" t="s">
        <v>7</v>
      </c>
      <c r="C64" s="21">
        <v>154080</v>
      </c>
      <c r="D64" s="21">
        <v>154080</v>
      </c>
      <c r="E64" s="21">
        <v>154080</v>
      </c>
      <c r="G64" s="368"/>
      <c r="H64" s="368"/>
      <c r="I64" s="368"/>
      <c r="J64" s="368"/>
    </row>
    <row r="65" spans="1:10" ht="60" x14ac:dyDescent="0.25">
      <c r="A65" s="11" t="s">
        <v>123</v>
      </c>
      <c r="B65" s="12" t="s">
        <v>8</v>
      </c>
      <c r="C65" s="21">
        <v>93600</v>
      </c>
      <c r="D65" s="21">
        <v>93600</v>
      </c>
      <c r="E65" s="21">
        <v>93600</v>
      </c>
      <c r="G65" s="368"/>
      <c r="H65" s="368"/>
      <c r="I65" s="368"/>
      <c r="J65" s="368"/>
    </row>
    <row r="66" spans="1:10" ht="60" x14ac:dyDescent="0.25">
      <c r="A66" s="11" t="s">
        <v>124</v>
      </c>
      <c r="B66" s="12" t="s">
        <v>9</v>
      </c>
      <c r="C66" s="21">
        <v>57600</v>
      </c>
      <c r="D66" s="21">
        <v>57600</v>
      </c>
      <c r="E66" s="21">
        <v>57600</v>
      </c>
      <c r="G66" s="368"/>
      <c r="H66" s="368"/>
      <c r="I66" s="368"/>
      <c r="J66" s="368"/>
    </row>
    <row r="67" spans="1:10" ht="45" x14ac:dyDescent="0.25">
      <c r="A67" s="11" t="s">
        <v>125</v>
      </c>
      <c r="B67" s="12" t="s">
        <v>10</v>
      </c>
      <c r="C67" s="21">
        <v>436460</v>
      </c>
      <c r="D67" s="21">
        <v>436460</v>
      </c>
      <c r="E67" s="21">
        <v>436460</v>
      </c>
      <c r="G67" s="368"/>
      <c r="H67" s="368"/>
      <c r="I67" s="368"/>
      <c r="J67" s="368"/>
    </row>
    <row r="68" spans="1:10" ht="45" x14ac:dyDescent="0.25">
      <c r="A68" s="11" t="s">
        <v>126</v>
      </c>
      <c r="B68" s="12" t="s">
        <v>127</v>
      </c>
      <c r="C68" s="21">
        <v>4826880</v>
      </c>
      <c r="D68" s="21">
        <v>4826880</v>
      </c>
      <c r="E68" s="21">
        <v>4826880</v>
      </c>
      <c r="G68" s="368"/>
      <c r="H68" s="368"/>
      <c r="I68" s="368"/>
      <c r="J68" s="368"/>
    </row>
    <row r="69" spans="1:10" ht="45" x14ac:dyDescent="0.25">
      <c r="A69" s="11" t="s">
        <v>128</v>
      </c>
      <c r="B69" s="12" t="s">
        <v>129</v>
      </c>
      <c r="C69" s="21">
        <v>3366400</v>
      </c>
      <c r="D69" s="21">
        <v>3366400</v>
      </c>
      <c r="E69" s="21">
        <v>3366400</v>
      </c>
      <c r="G69" s="368"/>
      <c r="H69" s="368"/>
      <c r="I69" s="368"/>
      <c r="J69" s="368"/>
    </row>
    <row r="70" spans="1:10" ht="45" x14ac:dyDescent="0.25">
      <c r="A70" s="11" t="s">
        <v>130</v>
      </c>
      <c r="B70" s="12" t="s">
        <v>131</v>
      </c>
      <c r="C70" s="21">
        <v>879360</v>
      </c>
      <c r="D70" s="21">
        <v>879360</v>
      </c>
      <c r="E70" s="21">
        <v>879360</v>
      </c>
      <c r="G70" s="368"/>
      <c r="H70" s="368"/>
      <c r="I70" s="368"/>
      <c r="J70" s="368"/>
    </row>
    <row r="71" spans="1:10" ht="60" x14ac:dyDescent="0.25">
      <c r="A71" s="11" t="s">
        <v>132</v>
      </c>
      <c r="B71" s="12" t="s">
        <v>6</v>
      </c>
      <c r="C71" s="21">
        <v>336960</v>
      </c>
      <c r="D71" s="21">
        <v>336960</v>
      </c>
      <c r="E71" s="21">
        <v>336960</v>
      </c>
      <c r="G71" s="368"/>
      <c r="H71" s="368"/>
      <c r="I71" s="368"/>
      <c r="J71" s="368"/>
    </row>
    <row r="72" spans="1:10" ht="45" x14ac:dyDescent="0.25">
      <c r="A72" s="11" t="s">
        <v>133</v>
      </c>
      <c r="B72" s="12" t="s">
        <v>134</v>
      </c>
      <c r="C72" s="21">
        <v>6549760</v>
      </c>
      <c r="D72" s="21">
        <v>6549760</v>
      </c>
      <c r="E72" s="21">
        <v>6549760</v>
      </c>
      <c r="G72" s="368"/>
      <c r="H72" s="368"/>
      <c r="I72" s="368"/>
      <c r="J72" s="368"/>
    </row>
    <row r="73" spans="1:10" ht="45" x14ac:dyDescent="0.25">
      <c r="A73" s="11" t="s">
        <v>135</v>
      </c>
      <c r="B73" s="12" t="s">
        <v>136</v>
      </c>
      <c r="C73" s="21">
        <v>2496000</v>
      </c>
      <c r="D73" s="21">
        <v>2496000</v>
      </c>
      <c r="E73" s="21">
        <v>2496000</v>
      </c>
      <c r="G73" s="368"/>
      <c r="H73" s="368"/>
      <c r="I73" s="368"/>
      <c r="J73" s="368"/>
    </row>
    <row r="74" spans="1:10" ht="45" x14ac:dyDescent="0.25">
      <c r="A74" s="11" t="s">
        <v>137</v>
      </c>
      <c r="B74" s="12" t="s">
        <v>138</v>
      </c>
      <c r="C74" s="21">
        <v>5048320</v>
      </c>
      <c r="D74" s="21">
        <v>5048320</v>
      </c>
      <c r="E74" s="21">
        <v>5048320</v>
      </c>
      <c r="G74" s="368"/>
      <c r="H74" s="368"/>
      <c r="I74" s="368"/>
      <c r="J74" s="368"/>
    </row>
    <row r="75" spans="1:10" ht="45" x14ac:dyDescent="0.25">
      <c r="A75" s="11" t="s">
        <v>139</v>
      </c>
      <c r="B75" s="12" t="s">
        <v>140</v>
      </c>
      <c r="C75" s="21">
        <v>4652800</v>
      </c>
      <c r="D75" s="21">
        <v>4652800</v>
      </c>
      <c r="E75" s="21">
        <v>4652800</v>
      </c>
      <c r="G75" s="368"/>
      <c r="H75" s="368"/>
      <c r="I75" s="368"/>
      <c r="J75" s="368"/>
    </row>
    <row r="76" spans="1:10" ht="60" x14ac:dyDescent="0.25">
      <c r="A76" s="11" t="s">
        <v>141</v>
      </c>
      <c r="B76" s="12" t="s">
        <v>11</v>
      </c>
      <c r="C76" s="21">
        <v>551040</v>
      </c>
      <c r="D76" s="21">
        <v>551040</v>
      </c>
      <c r="E76" s="21">
        <v>551040</v>
      </c>
      <c r="G76" s="368"/>
      <c r="H76" s="368"/>
      <c r="I76" s="368"/>
      <c r="J76" s="368"/>
    </row>
    <row r="77" spans="1:10" ht="45" x14ac:dyDescent="0.25">
      <c r="A77" s="11" t="s">
        <v>142</v>
      </c>
      <c r="B77" s="12" t="s">
        <v>143</v>
      </c>
      <c r="C77" s="21">
        <v>3880960</v>
      </c>
      <c r="D77" s="21">
        <v>3880960</v>
      </c>
      <c r="E77" s="21">
        <v>3880960</v>
      </c>
      <c r="G77" s="368"/>
      <c r="H77" s="368"/>
      <c r="I77" s="368"/>
      <c r="J77" s="368"/>
    </row>
    <row r="78" spans="1:10" ht="45" x14ac:dyDescent="0.25">
      <c r="A78" s="11" t="s">
        <v>144</v>
      </c>
      <c r="B78" s="12" t="s">
        <v>145</v>
      </c>
      <c r="C78" s="21">
        <v>4405760</v>
      </c>
      <c r="D78" s="21">
        <v>4405760</v>
      </c>
      <c r="E78" s="21">
        <v>4405760</v>
      </c>
      <c r="G78" s="367"/>
      <c r="H78" s="368"/>
      <c r="I78" s="368"/>
      <c r="J78" s="368"/>
    </row>
    <row r="79" spans="1:10" ht="47.25" x14ac:dyDescent="0.25">
      <c r="A79" s="9" t="s">
        <v>146</v>
      </c>
      <c r="B79" s="10" t="s">
        <v>147</v>
      </c>
      <c r="C79" s="53">
        <f>C80+C82</f>
        <v>3840000</v>
      </c>
      <c r="D79" s="53">
        <f>D80+D82</f>
        <v>3840000</v>
      </c>
      <c r="E79" s="53">
        <f>E80+E82</f>
        <v>3840000</v>
      </c>
      <c r="G79" s="368"/>
      <c r="H79" s="368"/>
      <c r="I79" s="368"/>
      <c r="J79" s="368"/>
    </row>
    <row r="80" spans="1:10" ht="126" x14ac:dyDescent="0.25">
      <c r="A80" s="9" t="s">
        <v>148</v>
      </c>
      <c r="B80" s="10" t="s">
        <v>149</v>
      </c>
      <c r="C80" s="53">
        <f>C81</f>
        <v>1110000</v>
      </c>
      <c r="D80" s="53">
        <f>D81</f>
        <v>1110000</v>
      </c>
      <c r="E80" s="53">
        <f>E81</f>
        <v>1110000</v>
      </c>
      <c r="G80" s="368"/>
      <c r="H80" s="368"/>
      <c r="I80" s="368"/>
      <c r="J80" s="368"/>
    </row>
    <row r="81" spans="1:10" ht="120.75" customHeight="1" x14ac:dyDescent="0.25">
      <c r="A81" s="98" t="s">
        <v>337</v>
      </c>
      <c r="B81" s="99" t="s">
        <v>12</v>
      </c>
      <c r="C81" s="21">
        <v>1110000</v>
      </c>
      <c r="D81" s="21">
        <v>1110000</v>
      </c>
      <c r="E81" s="21">
        <v>1110000</v>
      </c>
      <c r="G81" s="368"/>
      <c r="H81" s="368"/>
      <c r="I81" s="368"/>
      <c r="J81" s="368"/>
    </row>
    <row r="82" spans="1:10" ht="63" x14ac:dyDescent="0.25">
      <c r="A82" s="14" t="s">
        <v>150</v>
      </c>
      <c r="B82" s="10" t="s">
        <v>151</v>
      </c>
      <c r="C82" s="53">
        <f>C83+C84</f>
        <v>2730000</v>
      </c>
      <c r="D82" s="53">
        <f>D83+D84</f>
        <v>2730000</v>
      </c>
      <c r="E82" s="53">
        <f>E83+E84</f>
        <v>2730000</v>
      </c>
      <c r="G82" s="368"/>
      <c r="H82" s="368"/>
      <c r="I82" s="368"/>
      <c r="J82" s="368"/>
    </row>
    <row r="83" spans="1:10" ht="105" x14ac:dyDescent="0.25">
      <c r="A83" s="11" t="s">
        <v>751</v>
      </c>
      <c r="B83" s="12" t="s">
        <v>13</v>
      </c>
      <c r="C83" s="21">
        <v>100000</v>
      </c>
      <c r="D83" s="21">
        <v>100000</v>
      </c>
      <c r="E83" s="21">
        <v>100000</v>
      </c>
      <c r="G83" s="368"/>
      <c r="H83" s="368"/>
      <c r="I83" s="368"/>
      <c r="J83" s="368"/>
    </row>
    <row r="84" spans="1:10" ht="75" x14ac:dyDescent="0.25">
      <c r="A84" s="11" t="s">
        <v>153</v>
      </c>
      <c r="B84" s="12" t="s">
        <v>14</v>
      </c>
      <c r="C84" s="21">
        <v>2630000</v>
      </c>
      <c r="D84" s="21">
        <v>2630000</v>
      </c>
      <c r="E84" s="21">
        <v>2630000</v>
      </c>
      <c r="G84" s="368"/>
      <c r="H84" s="368"/>
      <c r="I84" s="368"/>
      <c r="J84" s="368"/>
    </row>
    <row r="85" spans="1:10" ht="15.75" hidden="1" x14ac:dyDescent="0.25">
      <c r="A85" s="14" t="s">
        <v>154</v>
      </c>
      <c r="B85" s="15" t="s">
        <v>155</v>
      </c>
      <c r="C85" s="53">
        <f>C86</f>
        <v>0</v>
      </c>
      <c r="D85" s="53">
        <f>D86</f>
        <v>0</v>
      </c>
      <c r="E85" s="53">
        <f>E86</f>
        <v>0</v>
      </c>
      <c r="G85" s="368"/>
      <c r="H85" s="368"/>
      <c r="I85" s="368"/>
      <c r="J85" s="368"/>
    </row>
    <row r="86" spans="1:10" ht="30" hidden="1" x14ac:dyDescent="0.25">
      <c r="A86" s="11" t="s">
        <v>156</v>
      </c>
      <c r="B86" s="12" t="s">
        <v>30</v>
      </c>
      <c r="C86" s="21"/>
      <c r="D86" s="21"/>
      <c r="E86" s="21"/>
      <c r="G86" s="368"/>
      <c r="H86" s="368"/>
      <c r="I86" s="368"/>
      <c r="J86" s="368"/>
    </row>
    <row r="87" spans="1:10" ht="15.75" x14ac:dyDescent="0.25">
      <c r="A87" s="11"/>
      <c r="B87" s="26" t="s">
        <v>157</v>
      </c>
      <c r="C87" s="53">
        <f>C85+C79+C55+C49+C33+C41+C38+C36+C26+C15+C21</f>
        <v>2477952196.1999998</v>
      </c>
      <c r="D87" s="53">
        <f>D85+D79+D55+D49+D33+D41+D38+D36+D26+D15+D21</f>
        <v>2499123086.1399999</v>
      </c>
      <c r="E87" s="53">
        <f>E85+E79+E55+E49+E33+E41+E38+E36+E26+E15+E21</f>
        <v>2610047194.27</v>
      </c>
      <c r="G87" s="368"/>
      <c r="H87" s="367"/>
      <c r="I87" s="368"/>
      <c r="J87" s="368"/>
    </row>
    <row r="88" spans="1:10" ht="15.75" customHeight="1" x14ac:dyDescent="0.25">
      <c r="A88" s="27" t="s">
        <v>158</v>
      </c>
      <c r="B88" s="10" t="s">
        <v>159</v>
      </c>
      <c r="C88" s="53">
        <f>C89+C136+C138+C139+C140</f>
        <v>308656576.75</v>
      </c>
      <c r="D88" s="53">
        <f>D89+D136+D139+D140</f>
        <v>220284900</v>
      </c>
      <c r="E88" s="53">
        <f>E89+E136+E139+E140</f>
        <v>212358210</v>
      </c>
      <c r="G88" s="368"/>
      <c r="H88" s="368"/>
      <c r="I88" s="368"/>
      <c r="J88" s="368"/>
    </row>
    <row r="89" spans="1:10" ht="47.25" customHeight="1" x14ac:dyDescent="0.25">
      <c r="A89" s="27" t="s">
        <v>160</v>
      </c>
      <c r="B89" s="10" t="s">
        <v>161</v>
      </c>
      <c r="C89" s="53">
        <f>C90+C92+C104+C134</f>
        <v>308656576.75</v>
      </c>
      <c r="D89" s="53">
        <f>D90+D92+D104+D134</f>
        <v>220284900</v>
      </c>
      <c r="E89" s="53">
        <f>E90+E92+E104+E134</f>
        <v>212358210</v>
      </c>
      <c r="G89" s="368"/>
      <c r="H89" s="367"/>
      <c r="I89" s="368"/>
      <c r="J89" s="368"/>
    </row>
    <row r="90" spans="1:10" ht="31.5" hidden="1" customHeight="1" x14ac:dyDescent="0.25">
      <c r="A90" s="27" t="s">
        <v>753</v>
      </c>
      <c r="B90" s="10" t="s">
        <v>162</v>
      </c>
      <c r="C90" s="53">
        <f>C91</f>
        <v>0</v>
      </c>
      <c r="D90" s="53">
        <f t="shared" ref="D90:E90" si="0">D91</f>
        <v>0</v>
      </c>
      <c r="E90" s="53">
        <f t="shared" si="0"/>
        <v>0</v>
      </c>
      <c r="G90" s="368"/>
      <c r="H90" s="368"/>
      <c r="I90" s="368"/>
      <c r="J90" s="368"/>
    </row>
    <row r="91" spans="1:10" s="22" customFormat="1" ht="30" hidden="1" customHeight="1" x14ac:dyDescent="0.25">
      <c r="A91" s="28" t="s">
        <v>760</v>
      </c>
      <c r="B91" s="20" t="s">
        <v>761</v>
      </c>
      <c r="C91" s="29"/>
      <c r="D91" s="29"/>
      <c r="E91" s="30"/>
      <c r="G91" s="411"/>
      <c r="H91" s="411"/>
      <c r="I91" s="411"/>
      <c r="J91" s="411"/>
    </row>
    <row r="92" spans="1:10" s="16" customFormat="1" ht="31.5" hidden="1" customHeight="1" x14ac:dyDescent="0.25">
      <c r="A92" s="27" t="s">
        <v>754</v>
      </c>
      <c r="B92" s="10" t="s">
        <v>163</v>
      </c>
      <c r="C92" s="53">
        <f>SUM(C93:C103)</f>
        <v>0</v>
      </c>
      <c r="D92" s="53">
        <f>SUM(D93:D103)</f>
        <v>0</v>
      </c>
      <c r="E92" s="53">
        <f>SUM(E93:E103)</f>
        <v>0</v>
      </c>
      <c r="G92" s="410"/>
      <c r="H92" s="410"/>
      <c r="I92" s="410"/>
      <c r="J92" s="410"/>
    </row>
    <row r="93" spans="1:10" s="22" customFormat="1" ht="30" hidden="1" customHeight="1" x14ac:dyDescent="0.25">
      <c r="A93" s="31" t="s">
        <v>755</v>
      </c>
      <c r="B93" s="20" t="s">
        <v>164</v>
      </c>
      <c r="C93" s="21"/>
      <c r="D93" s="21"/>
      <c r="E93" s="21"/>
      <c r="G93" s="411"/>
      <c r="H93" s="411"/>
      <c r="I93" s="411"/>
      <c r="J93" s="411"/>
    </row>
    <row r="94" spans="1:10" s="22" customFormat="1" ht="60" hidden="1" customHeight="1" x14ac:dyDescent="0.25">
      <c r="A94" s="31" t="s">
        <v>756</v>
      </c>
      <c r="B94" s="20" t="s">
        <v>165</v>
      </c>
      <c r="C94" s="21"/>
      <c r="D94" s="21"/>
      <c r="E94" s="21"/>
      <c r="G94" s="411"/>
      <c r="H94" s="411"/>
      <c r="I94" s="411"/>
      <c r="J94" s="411"/>
    </row>
    <row r="95" spans="1:10" s="22" customFormat="1" ht="60" hidden="1" customHeight="1" x14ac:dyDescent="0.25">
      <c r="A95" s="31" t="s">
        <v>757</v>
      </c>
      <c r="B95" s="20" t="s">
        <v>166</v>
      </c>
      <c r="C95" s="21"/>
      <c r="D95" s="21"/>
      <c r="E95" s="21"/>
      <c r="G95" s="411"/>
      <c r="H95" s="411"/>
      <c r="I95" s="411"/>
      <c r="J95" s="411"/>
    </row>
    <row r="96" spans="1:10" s="22" customFormat="1" ht="30" hidden="1" customHeight="1" x14ac:dyDescent="0.25">
      <c r="A96" s="32" t="s">
        <v>758</v>
      </c>
      <c r="B96" s="33" t="s">
        <v>167</v>
      </c>
      <c r="C96" s="34"/>
      <c r="D96" s="21"/>
      <c r="E96" s="21"/>
      <c r="G96" s="411"/>
      <c r="H96" s="411"/>
      <c r="I96" s="411"/>
      <c r="J96" s="411"/>
    </row>
    <row r="97" spans="1:10" s="22" customFormat="1" ht="45" hidden="1" customHeight="1" x14ac:dyDescent="0.25">
      <c r="A97" s="32" t="s">
        <v>762</v>
      </c>
      <c r="B97" s="33" t="s">
        <v>168</v>
      </c>
      <c r="C97" s="34"/>
      <c r="D97" s="21"/>
      <c r="E97" s="21"/>
      <c r="G97" s="411"/>
      <c r="H97" s="411"/>
      <c r="I97" s="411"/>
      <c r="J97" s="411"/>
    </row>
    <row r="98" spans="1:10" s="22" customFormat="1" ht="30" hidden="1" customHeight="1" x14ac:dyDescent="0.25">
      <c r="A98" s="32" t="s">
        <v>763</v>
      </c>
      <c r="B98" s="33" t="s">
        <v>169</v>
      </c>
      <c r="C98" s="34"/>
      <c r="D98" s="21"/>
      <c r="E98" s="21"/>
      <c r="G98" s="411"/>
      <c r="H98" s="411"/>
      <c r="I98" s="411"/>
      <c r="J98" s="411"/>
    </row>
    <row r="99" spans="1:10" s="22" customFormat="1" ht="45" hidden="1" customHeight="1" x14ac:dyDescent="0.25">
      <c r="A99" s="32" t="s">
        <v>764</v>
      </c>
      <c r="B99" s="33" t="s">
        <v>170</v>
      </c>
      <c r="C99" s="34"/>
      <c r="D99" s="21"/>
      <c r="E99" s="21"/>
      <c r="G99" s="411"/>
      <c r="H99" s="411"/>
      <c r="I99" s="411"/>
      <c r="J99" s="411"/>
    </row>
    <row r="100" spans="1:10" s="22" customFormat="1" ht="30" hidden="1" x14ac:dyDescent="0.25">
      <c r="A100" s="31" t="s">
        <v>765</v>
      </c>
      <c r="B100" s="20" t="s">
        <v>171</v>
      </c>
      <c r="C100" s="21"/>
      <c r="D100" s="21"/>
      <c r="E100" s="21"/>
      <c r="G100" s="411"/>
      <c r="H100" s="411"/>
      <c r="I100" s="411"/>
      <c r="J100" s="411"/>
    </row>
    <row r="101" spans="1:10" s="22" customFormat="1" ht="45" hidden="1" customHeight="1" x14ac:dyDescent="0.25">
      <c r="A101" s="32" t="s">
        <v>766</v>
      </c>
      <c r="B101" s="33" t="s">
        <v>172</v>
      </c>
      <c r="C101" s="34"/>
      <c r="D101" s="34"/>
      <c r="E101" s="35"/>
      <c r="G101" s="411"/>
      <c r="H101" s="411"/>
      <c r="I101" s="411"/>
      <c r="J101" s="411"/>
    </row>
    <row r="102" spans="1:10" s="22" customFormat="1" ht="30" hidden="1" customHeight="1" x14ac:dyDescent="0.25">
      <c r="A102" s="32" t="s">
        <v>767</v>
      </c>
      <c r="B102" s="33" t="s">
        <v>173</v>
      </c>
      <c r="C102" s="34"/>
      <c r="D102" s="34"/>
      <c r="E102" s="35"/>
      <c r="G102" s="411"/>
      <c r="H102" s="411"/>
      <c r="I102" s="411"/>
      <c r="J102" s="411"/>
    </row>
    <row r="103" spans="1:10" s="22" customFormat="1" ht="30" hidden="1" customHeight="1" x14ac:dyDescent="0.25">
      <c r="A103" s="31" t="s">
        <v>768</v>
      </c>
      <c r="B103" s="20" t="s">
        <v>174</v>
      </c>
      <c r="C103" s="21"/>
      <c r="D103" s="21"/>
      <c r="E103" s="35"/>
      <c r="G103" s="411"/>
      <c r="H103" s="411"/>
      <c r="I103" s="411"/>
      <c r="J103" s="411"/>
    </row>
    <row r="104" spans="1:10" s="36" customFormat="1" ht="31.5" x14ac:dyDescent="0.25">
      <c r="A104" s="27" t="s">
        <v>175</v>
      </c>
      <c r="B104" s="10" t="s">
        <v>176</v>
      </c>
      <c r="C104" s="53">
        <f>SUM(C105:C132)</f>
        <v>301677010</v>
      </c>
      <c r="D104" s="53">
        <f>SUM(D105:D132)</f>
        <v>220284900</v>
      </c>
      <c r="E104" s="53">
        <f>SUM(E105:E132)</f>
        <v>212358210</v>
      </c>
      <c r="G104" s="372"/>
      <c r="H104" s="372"/>
      <c r="I104" s="372"/>
      <c r="J104" s="372"/>
    </row>
    <row r="105" spans="1:10" ht="45" hidden="1" x14ac:dyDescent="0.25">
      <c r="A105" s="37" t="s">
        <v>769</v>
      </c>
      <c r="B105" s="38" t="s">
        <v>177</v>
      </c>
      <c r="C105" s="39"/>
      <c r="D105" s="40"/>
      <c r="E105" s="41"/>
      <c r="G105" s="368"/>
      <c r="H105" s="368"/>
      <c r="I105" s="368"/>
      <c r="J105" s="368"/>
    </row>
    <row r="106" spans="1:10" ht="45" hidden="1" x14ac:dyDescent="0.25">
      <c r="A106" s="37" t="s">
        <v>770</v>
      </c>
      <c r="B106" s="38" t="s">
        <v>178</v>
      </c>
      <c r="C106" s="39"/>
      <c r="D106" s="40"/>
      <c r="E106" s="41"/>
      <c r="G106" s="368"/>
      <c r="H106" s="368"/>
      <c r="I106" s="368"/>
      <c r="J106" s="368"/>
    </row>
    <row r="107" spans="1:10" ht="60" hidden="1" x14ac:dyDescent="0.25">
      <c r="A107" s="37" t="s">
        <v>771</v>
      </c>
      <c r="B107" s="38" t="s">
        <v>179</v>
      </c>
      <c r="C107" s="39"/>
      <c r="D107" s="39"/>
      <c r="E107" s="39"/>
      <c r="G107" s="368"/>
      <c r="H107" s="368"/>
      <c r="I107" s="368"/>
      <c r="J107" s="368"/>
    </row>
    <row r="108" spans="1:10" ht="60" hidden="1" x14ac:dyDescent="0.25">
      <c r="A108" s="37" t="s">
        <v>772</v>
      </c>
      <c r="B108" s="38" t="s">
        <v>180</v>
      </c>
      <c r="C108" s="39"/>
      <c r="D108" s="39"/>
      <c r="E108" s="39"/>
      <c r="G108" s="368"/>
      <c r="H108" s="368"/>
      <c r="I108" s="368"/>
      <c r="J108" s="368"/>
    </row>
    <row r="109" spans="1:10" ht="75" hidden="1" x14ac:dyDescent="0.25">
      <c r="A109" s="37" t="s">
        <v>773</v>
      </c>
      <c r="B109" s="38" t="s">
        <v>181</v>
      </c>
      <c r="C109" s="39"/>
      <c r="D109" s="40"/>
      <c r="E109" s="40"/>
      <c r="G109" s="368"/>
      <c r="H109" s="368"/>
      <c r="I109" s="368"/>
      <c r="J109" s="368"/>
    </row>
    <row r="110" spans="1:10" ht="60" hidden="1" x14ac:dyDescent="0.25">
      <c r="A110" s="37" t="s">
        <v>774</v>
      </c>
      <c r="B110" s="38" t="s">
        <v>182</v>
      </c>
      <c r="C110" s="39"/>
      <c r="D110" s="39"/>
      <c r="E110" s="39"/>
      <c r="G110" s="368"/>
      <c r="H110" s="368"/>
      <c r="I110" s="368"/>
      <c r="J110" s="368"/>
    </row>
    <row r="111" spans="1:10" ht="30" hidden="1" x14ac:dyDescent="0.25">
      <c r="A111" s="37" t="s">
        <v>775</v>
      </c>
      <c r="B111" s="38" t="s">
        <v>183</v>
      </c>
      <c r="C111" s="39"/>
      <c r="D111" s="39"/>
      <c r="E111" s="39"/>
      <c r="G111" s="368"/>
      <c r="H111" s="368"/>
      <c r="I111" s="368"/>
      <c r="J111" s="368"/>
    </row>
    <row r="112" spans="1:10" ht="45" hidden="1" x14ac:dyDescent="0.25">
      <c r="A112" s="37" t="s">
        <v>776</v>
      </c>
      <c r="B112" s="38" t="s">
        <v>184</v>
      </c>
      <c r="C112" s="42"/>
      <c r="D112" s="43"/>
      <c r="E112" s="41"/>
      <c r="G112" s="368"/>
      <c r="H112" s="368"/>
      <c r="I112" s="368"/>
      <c r="J112" s="368"/>
    </row>
    <row r="113" spans="1:18" ht="90" hidden="1" x14ac:dyDescent="0.25">
      <c r="A113" s="37" t="s">
        <v>777</v>
      </c>
      <c r="B113" s="38" t="s">
        <v>185</v>
      </c>
      <c r="C113" s="42"/>
      <c r="D113" s="40"/>
      <c r="E113" s="41"/>
      <c r="G113" s="368"/>
      <c r="H113" s="368"/>
      <c r="I113" s="368"/>
      <c r="J113" s="368"/>
    </row>
    <row r="114" spans="1:18" ht="60" hidden="1" x14ac:dyDescent="0.25">
      <c r="A114" s="37" t="s">
        <v>778</v>
      </c>
      <c r="B114" s="38" t="s">
        <v>186</v>
      </c>
      <c r="C114" s="39"/>
      <c r="D114" s="40"/>
      <c r="E114" s="41"/>
      <c r="G114" s="368"/>
      <c r="H114" s="368"/>
      <c r="I114" s="368"/>
      <c r="J114" s="368"/>
    </row>
    <row r="115" spans="1:18" s="54" customFormat="1" ht="45" hidden="1" x14ac:dyDescent="0.25">
      <c r="A115" s="37" t="s">
        <v>779</v>
      </c>
      <c r="B115" s="38" t="s">
        <v>187</v>
      </c>
      <c r="C115" s="39"/>
      <c r="D115" s="39"/>
      <c r="E115" s="39"/>
      <c r="F115" s="55"/>
      <c r="G115" s="368"/>
      <c r="H115" s="368"/>
      <c r="I115" s="368"/>
      <c r="J115" s="368"/>
      <c r="K115" s="55"/>
      <c r="L115" s="55"/>
      <c r="M115" s="55"/>
      <c r="N115" s="55"/>
      <c r="O115" s="55"/>
      <c r="P115" s="55"/>
      <c r="Q115" s="55"/>
      <c r="R115" s="55"/>
    </row>
    <row r="116" spans="1:18" s="54" customFormat="1" ht="30" hidden="1" x14ac:dyDescent="0.25">
      <c r="A116" s="37" t="s">
        <v>780</v>
      </c>
      <c r="B116" s="38" t="s">
        <v>188</v>
      </c>
      <c r="C116" s="42"/>
      <c r="D116" s="43"/>
      <c r="E116" s="43"/>
      <c r="F116" s="55"/>
      <c r="G116" s="368"/>
      <c r="H116" s="368"/>
      <c r="I116" s="368"/>
      <c r="J116" s="368"/>
      <c r="K116" s="55"/>
      <c r="L116" s="55"/>
      <c r="M116" s="55"/>
      <c r="N116" s="55"/>
      <c r="O116" s="55"/>
      <c r="P116" s="55"/>
      <c r="Q116" s="55"/>
      <c r="R116" s="55"/>
    </row>
    <row r="117" spans="1:18" s="54" customFormat="1" ht="45" hidden="1" x14ac:dyDescent="0.25">
      <c r="A117" s="37" t="s">
        <v>781</v>
      </c>
      <c r="B117" s="38" t="s">
        <v>189</v>
      </c>
      <c r="C117" s="42"/>
      <c r="D117" s="40"/>
      <c r="E117" s="40"/>
      <c r="F117" s="55"/>
      <c r="G117" s="368"/>
      <c r="H117" s="368"/>
      <c r="I117" s="368"/>
      <c r="J117" s="368"/>
      <c r="K117" s="55"/>
      <c r="L117" s="55"/>
      <c r="M117" s="55"/>
      <c r="N117" s="55"/>
      <c r="O117" s="55"/>
      <c r="P117" s="55"/>
      <c r="Q117" s="55"/>
      <c r="R117" s="55"/>
    </row>
    <row r="118" spans="1:18" s="54" customFormat="1" ht="75" hidden="1" x14ac:dyDescent="0.25">
      <c r="A118" s="37" t="s">
        <v>752</v>
      </c>
      <c r="B118" s="33" t="s">
        <v>190</v>
      </c>
      <c r="C118" s="39"/>
      <c r="D118" s="43"/>
      <c r="E118" s="41"/>
      <c r="F118" s="55"/>
      <c r="G118" s="373"/>
      <c r="H118" s="368"/>
      <c r="I118" s="368"/>
      <c r="J118" s="368"/>
      <c r="K118" s="55"/>
      <c r="L118" s="55"/>
      <c r="M118" s="55"/>
      <c r="N118" s="55"/>
      <c r="O118" s="55"/>
      <c r="P118" s="55"/>
      <c r="Q118" s="55"/>
      <c r="R118" s="55"/>
    </row>
    <row r="119" spans="1:18" s="54" customFormat="1" ht="120" hidden="1" x14ac:dyDescent="0.25">
      <c r="A119" s="37" t="s">
        <v>782</v>
      </c>
      <c r="B119" s="38" t="s">
        <v>191</v>
      </c>
      <c r="C119" s="42"/>
      <c r="D119" s="40"/>
      <c r="E119" s="41"/>
      <c r="F119" s="55"/>
      <c r="G119" s="374"/>
      <c r="H119" s="368"/>
      <c r="I119" s="368"/>
      <c r="J119" s="368"/>
      <c r="K119" s="55"/>
      <c r="L119" s="55"/>
      <c r="M119" s="55"/>
      <c r="N119" s="55"/>
      <c r="O119" s="55"/>
      <c r="P119" s="55"/>
      <c r="Q119" s="55"/>
      <c r="R119" s="55"/>
    </row>
    <row r="120" spans="1:18" s="54" customFormat="1" ht="60" hidden="1" x14ac:dyDescent="0.25">
      <c r="A120" s="37" t="s">
        <v>783</v>
      </c>
      <c r="B120" s="38" t="s">
        <v>192</v>
      </c>
      <c r="C120" s="39"/>
      <c r="D120" s="39"/>
      <c r="E120" s="39"/>
      <c r="F120" s="55"/>
      <c r="G120" s="373"/>
      <c r="H120" s="368"/>
      <c r="I120" s="368"/>
      <c r="J120" s="368"/>
      <c r="K120" s="55"/>
      <c r="L120" s="55"/>
      <c r="M120" s="55"/>
      <c r="N120" s="55"/>
      <c r="O120" s="55"/>
      <c r="P120" s="55"/>
      <c r="Q120" s="55"/>
      <c r="R120" s="55"/>
    </row>
    <row r="121" spans="1:18" s="54" customFormat="1" ht="75" hidden="1" x14ac:dyDescent="0.25">
      <c r="A121" s="37" t="s">
        <v>784</v>
      </c>
      <c r="B121" s="38" t="s">
        <v>193</v>
      </c>
      <c r="C121" s="39"/>
      <c r="D121" s="40"/>
      <c r="E121" s="41"/>
      <c r="F121" s="55"/>
      <c r="G121" s="373"/>
      <c r="H121" s="368"/>
      <c r="I121" s="368"/>
      <c r="J121" s="368"/>
      <c r="K121" s="55"/>
      <c r="L121" s="55"/>
      <c r="M121" s="55"/>
      <c r="N121" s="55"/>
      <c r="O121" s="55"/>
      <c r="P121" s="55"/>
      <c r="Q121" s="55"/>
      <c r="R121" s="55"/>
    </row>
    <row r="122" spans="1:18" s="54" customFormat="1" ht="30" hidden="1" x14ac:dyDescent="0.25">
      <c r="A122" s="37" t="s">
        <v>785</v>
      </c>
      <c r="B122" s="38" t="s">
        <v>194</v>
      </c>
      <c r="C122" s="39"/>
      <c r="D122" s="40"/>
      <c r="E122" s="41"/>
      <c r="F122" s="55"/>
      <c r="G122" s="373"/>
      <c r="H122" s="368"/>
      <c r="I122" s="368"/>
      <c r="J122" s="368"/>
      <c r="K122" s="55"/>
      <c r="L122" s="55"/>
      <c r="M122" s="55"/>
      <c r="N122" s="55"/>
      <c r="O122" s="55"/>
      <c r="P122" s="55"/>
      <c r="Q122" s="55"/>
      <c r="R122" s="55"/>
    </row>
    <row r="123" spans="1:18" s="54" customFormat="1" ht="30" hidden="1" x14ac:dyDescent="0.25">
      <c r="A123" s="37" t="s">
        <v>786</v>
      </c>
      <c r="B123" s="38" t="s">
        <v>195</v>
      </c>
      <c r="C123" s="39"/>
      <c r="D123" s="39"/>
      <c r="E123" s="41"/>
      <c r="F123" s="55"/>
      <c r="G123" s="373"/>
      <c r="H123" s="368"/>
      <c r="I123" s="368"/>
      <c r="J123" s="368"/>
      <c r="K123" s="55"/>
      <c r="L123" s="55"/>
      <c r="M123" s="55"/>
      <c r="N123" s="55"/>
      <c r="O123" s="55"/>
      <c r="P123" s="55"/>
      <c r="Q123" s="55"/>
      <c r="R123" s="55"/>
    </row>
    <row r="124" spans="1:18" s="54" customFormat="1" ht="30" hidden="1" x14ac:dyDescent="0.25">
      <c r="A124" s="37" t="s">
        <v>787</v>
      </c>
      <c r="B124" s="38" t="s">
        <v>196</v>
      </c>
      <c r="C124" s="39"/>
      <c r="D124" s="40"/>
      <c r="E124" s="41"/>
      <c r="F124" s="55"/>
      <c r="G124" s="373"/>
      <c r="H124" s="368"/>
      <c r="I124" s="368"/>
      <c r="J124" s="368"/>
      <c r="K124" s="55"/>
      <c r="L124" s="55"/>
      <c r="M124" s="55"/>
      <c r="N124" s="55"/>
      <c r="O124" s="55"/>
      <c r="P124" s="55"/>
      <c r="Q124" s="55"/>
      <c r="R124" s="55"/>
    </row>
    <row r="125" spans="1:18" s="54" customFormat="1" ht="30" hidden="1" x14ac:dyDescent="0.25">
      <c r="A125" s="37" t="s">
        <v>788</v>
      </c>
      <c r="B125" s="38" t="s">
        <v>197</v>
      </c>
      <c r="C125" s="39"/>
      <c r="D125" s="40"/>
      <c r="E125" s="41"/>
      <c r="F125" s="55"/>
      <c r="G125" s="373"/>
      <c r="H125" s="368"/>
      <c r="I125" s="368"/>
      <c r="J125" s="368"/>
      <c r="K125" s="55"/>
      <c r="L125" s="55"/>
      <c r="M125" s="55"/>
      <c r="N125" s="55"/>
      <c r="O125" s="55"/>
      <c r="P125" s="55"/>
      <c r="Q125" s="55"/>
      <c r="R125" s="55"/>
    </row>
    <row r="126" spans="1:18" s="54" customFormat="1" ht="30" hidden="1" x14ac:dyDescent="0.25">
      <c r="A126" s="37" t="s">
        <v>789</v>
      </c>
      <c r="B126" s="38" t="s">
        <v>198</v>
      </c>
      <c r="C126" s="39"/>
      <c r="D126" s="40"/>
      <c r="E126" s="41"/>
      <c r="F126" s="55"/>
      <c r="G126" s="373"/>
      <c r="H126" s="368"/>
      <c r="I126" s="368"/>
      <c r="J126" s="368"/>
      <c r="K126" s="55"/>
      <c r="L126" s="55"/>
      <c r="M126" s="55"/>
      <c r="N126" s="55"/>
      <c r="O126" s="55"/>
      <c r="P126" s="55"/>
      <c r="Q126" s="55"/>
      <c r="R126" s="55"/>
    </row>
    <row r="127" spans="1:18" s="54" customFormat="1" ht="75" hidden="1" x14ac:dyDescent="0.25">
      <c r="A127" s="37" t="s">
        <v>790</v>
      </c>
      <c r="B127" s="38" t="s">
        <v>199</v>
      </c>
      <c r="C127" s="39"/>
      <c r="D127" s="39"/>
      <c r="E127" s="39"/>
      <c r="F127" s="55"/>
      <c r="G127" s="373"/>
      <c r="H127" s="368"/>
      <c r="I127" s="368"/>
      <c r="J127" s="368"/>
      <c r="K127" s="55"/>
      <c r="L127" s="55"/>
      <c r="M127" s="55"/>
      <c r="N127" s="55"/>
      <c r="O127" s="55"/>
      <c r="P127" s="55"/>
      <c r="Q127" s="55"/>
      <c r="R127" s="55"/>
    </row>
    <row r="128" spans="1:18" s="54" customFormat="1" ht="75" x14ac:dyDescent="0.25">
      <c r="A128" s="37" t="s">
        <v>200</v>
      </c>
      <c r="B128" s="38" t="s">
        <v>807</v>
      </c>
      <c r="C128" s="39">
        <v>296760900</v>
      </c>
      <c r="D128" s="39">
        <v>220284900</v>
      </c>
      <c r="E128" s="39">
        <v>212358210</v>
      </c>
      <c r="F128" s="55"/>
      <c r="G128" s="373"/>
      <c r="H128" s="373"/>
      <c r="I128" s="373"/>
      <c r="J128" s="368"/>
      <c r="K128" s="55"/>
      <c r="L128" s="55"/>
      <c r="M128" s="55"/>
      <c r="N128" s="55"/>
      <c r="O128" s="55"/>
      <c r="P128" s="55"/>
      <c r="Q128" s="55"/>
      <c r="R128" s="55"/>
    </row>
    <row r="129" spans="1:18" s="54" customFormat="1" ht="30" hidden="1" x14ac:dyDescent="0.25">
      <c r="A129" s="37" t="s">
        <v>791</v>
      </c>
      <c r="B129" s="38" t="s">
        <v>201</v>
      </c>
      <c r="C129" s="39"/>
      <c r="D129" s="39"/>
      <c r="E129" s="39"/>
      <c r="F129" s="55"/>
      <c r="G129" s="368"/>
      <c r="H129" s="368"/>
      <c r="I129" s="368"/>
      <c r="J129" s="368"/>
      <c r="K129" s="55"/>
      <c r="L129" s="55"/>
      <c r="M129" s="55"/>
      <c r="N129" s="55"/>
      <c r="O129" s="55"/>
      <c r="P129" s="55"/>
      <c r="Q129" s="55"/>
      <c r="R129" s="55"/>
    </row>
    <row r="130" spans="1:18" s="54" customFormat="1" ht="90" hidden="1" x14ac:dyDescent="0.25">
      <c r="A130" s="37" t="s">
        <v>792</v>
      </c>
      <c r="B130" s="38" t="s">
        <v>202</v>
      </c>
      <c r="C130" s="39"/>
      <c r="D130" s="39"/>
      <c r="E130" s="39"/>
      <c r="F130" s="55"/>
      <c r="G130" s="368"/>
      <c r="H130" s="368"/>
      <c r="I130" s="368"/>
      <c r="J130" s="368"/>
      <c r="K130" s="55"/>
      <c r="L130" s="55"/>
      <c r="M130" s="55"/>
      <c r="N130" s="55"/>
      <c r="O130" s="55"/>
      <c r="P130" s="55"/>
      <c r="Q130" s="55"/>
      <c r="R130" s="55"/>
    </row>
    <row r="131" spans="1:18" ht="105" hidden="1" x14ac:dyDescent="0.25">
      <c r="A131" s="37" t="s">
        <v>793</v>
      </c>
      <c r="B131" s="38" t="s">
        <v>203</v>
      </c>
      <c r="C131" s="39"/>
      <c r="D131" s="39"/>
      <c r="E131" s="39"/>
      <c r="G131" s="368"/>
      <c r="H131" s="368"/>
      <c r="I131" s="368"/>
      <c r="J131" s="368"/>
    </row>
    <row r="132" spans="1:18" ht="76.5" customHeight="1" x14ac:dyDescent="0.25">
      <c r="A132" s="387" t="s">
        <v>804</v>
      </c>
      <c r="B132" s="258" t="s">
        <v>803</v>
      </c>
      <c r="C132" s="388">
        <f>C133</f>
        <v>4916110</v>
      </c>
      <c r="D132" s="388">
        <f t="shared" ref="D132:E132" si="1">D133</f>
        <v>0</v>
      </c>
      <c r="E132" s="388">
        <f t="shared" si="1"/>
        <v>0</v>
      </c>
      <c r="G132" s="368"/>
      <c r="H132" s="368"/>
      <c r="I132" s="368"/>
      <c r="J132" s="368"/>
    </row>
    <row r="133" spans="1:18" ht="76.5" customHeight="1" x14ac:dyDescent="0.25">
      <c r="A133" s="37" t="s">
        <v>805</v>
      </c>
      <c r="B133" s="38" t="s">
        <v>806</v>
      </c>
      <c r="C133" s="39">
        <v>4916110</v>
      </c>
      <c r="D133" s="39">
        <v>0</v>
      </c>
      <c r="E133" s="39">
        <v>0</v>
      </c>
      <c r="G133" s="373"/>
      <c r="H133" s="368"/>
      <c r="I133" s="368"/>
      <c r="J133" s="368"/>
    </row>
    <row r="134" spans="1:18" s="36" customFormat="1" ht="15.75" customHeight="1" x14ac:dyDescent="0.25">
      <c r="A134" s="27" t="s">
        <v>204</v>
      </c>
      <c r="B134" s="10" t="s">
        <v>205</v>
      </c>
      <c r="C134" s="53">
        <f>SUM(C135:C135)</f>
        <v>6979566.75</v>
      </c>
      <c r="D134" s="53">
        <f>SUM(D135:D135)</f>
        <v>0</v>
      </c>
      <c r="E134" s="53">
        <f>SUM(E135:E135)</f>
        <v>0</v>
      </c>
      <c r="G134" s="372"/>
      <c r="H134" s="372"/>
      <c r="I134" s="372"/>
      <c r="J134" s="372"/>
    </row>
    <row r="135" spans="1:18" ht="75.75" customHeight="1" x14ac:dyDescent="0.25">
      <c r="A135" s="28" t="s">
        <v>206</v>
      </c>
      <c r="B135" s="20" t="s">
        <v>207</v>
      </c>
      <c r="C135" s="21">
        <f>6768872.55+210694.2</f>
        <v>6979566.75</v>
      </c>
      <c r="D135" s="21"/>
      <c r="E135" s="41"/>
      <c r="G135" s="368"/>
      <c r="H135" s="368"/>
      <c r="I135" s="368"/>
      <c r="J135" s="368"/>
    </row>
    <row r="136" spans="1:18" s="16" customFormat="1" ht="15.75" hidden="1" customHeight="1" x14ac:dyDescent="0.25">
      <c r="A136" s="27" t="s">
        <v>208</v>
      </c>
      <c r="B136" s="10" t="s">
        <v>209</v>
      </c>
      <c r="C136" s="53">
        <f>C137</f>
        <v>0</v>
      </c>
      <c r="D136" s="53">
        <f>D137</f>
        <v>0</v>
      </c>
      <c r="E136" s="53">
        <f>E137</f>
        <v>0</v>
      </c>
    </row>
    <row r="137" spans="1:18" ht="30" hidden="1" customHeight="1" x14ac:dyDescent="0.25">
      <c r="A137" s="28" t="s">
        <v>210</v>
      </c>
      <c r="B137" s="20" t="s">
        <v>34</v>
      </c>
      <c r="C137" s="21"/>
      <c r="D137" s="53"/>
      <c r="E137" s="45"/>
    </row>
    <row r="138" spans="1:18" ht="30" hidden="1" customHeight="1" x14ac:dyDescent="0.25">
      <c r="A138" s="27" t="s">
        <v>759</v>
      </c>
      <c r="B138" s="10" t="s">
        <v>794</v>
      </c>
      <c r="C138" s="21"/>
      <c r="D138" s="53"/>
      <c r="E138" s="45"/>
    </row>
    <row r="139" spans="1:18" s="16" customFormat="1" ht="78.75" hidden="1" x14ac:dyDescent="0.25">
      <c r="A139" s="27" t="s">
        <v>795</v>
      </c>
      <c r="B139" s="10" t="s">
        <v>796</v>
      </c>
      <c r="C139" s="53"/>
      <c r="D139" s="53"/>
      <c r="E139" s="45"/>
    </row>
    <row r="140" spans="1:18" s="16" customFormat="1" ht="63" hidden="1" customHeight="1" x14ac:dyDescent="0.25">
      <c r="A140" s="27" t="s">
        <v>797</v>
      </c>
      <c r="B140" s="10" t="s">
        <v>211</v>
      </c>
      <c r="C140" s="53"/>
      <c r="D140" s="53"/>
      <c r="E140" s="53"/>
    </row>
    <row r="141" spans="1:18" s="36" customFormat="1" ht="15.75" x14ac:dyDescent="0.25">
      <c r="A141" s="46"/>
      <c r="B141" s="47" t="s">
        <v>212</v>
      </c>
      <c r="C141" s="48">
        <f>C87+C88</f>
        <v>2786608772.9499998</v>
      </c>
      <c r="D141" s="48">
        <f>D87+D88</f>
        <v>2719407986.1399999</v>
      </c>
      <c r="E141" s="48">
        <f>E87+E88</f>
        <v>2822405404.27</v>
      </c>
    </row>
    <row r="144" spans="1:18" x14ac:dyDescent="0.25">
      <c r="D144" s="375"/>
      <c r="E144" s="375"/>
    </row>
    <row r="145" spans="1:5" x14ac:dyDescent="0.25">
      <c r="A145" s="49"/>
      <c r="B145" s="50"/>
      <c r="C145" s="51"/>
      <c r="D145" s="51"/>
      <c r="E145" s="51"/>
    </row>
    <row r="146" spans="1:5" x14ac:dyDescent="0.25">
      <c r="C146" s="52"/>
      <c r="D146" s="52"/>
      <c r="E146" s="52"/>
    </row>
    <row r="147" spans="1:5" x14ac:dyDescent="0.25">
      <c r="C147" s="52"/>
      <c r="D147" s="52"/>
      <c r="E147" s="52"/>
    </row>
    <row r="148" spans="1:5" x14ac:dyDescent="0.25">
      <c r="C148" s="52"/>
      <c r="D148" s="52"/>
      <c r="E148" s="52"/>
    </row>
    <row r="149" spans="1:5" x14ac:dyDescent="0.25">
      <c r="C149" s="375"/>
      <c r="D149" s="375"/>
      <c r="E149" s="375"/>
    </row>
  </sheetData>
  <mergeCells count="8">
    <mergeCell ref="D8:E8"/>
    <mergeCell ref="A11:E11"/>
    <mergeCell ref="D2:E2"/>
    <mergeCell ref="D3:E3"/>
    <mergeCell ref="D4:E4"/>
    <mergeCell ref="D5:E5"/>
    <mergeCell ref="D6:E6"/>
    <mergeCell ref="D7:E7"/>
  </mergeCells>
  <pageMargins left="0.63" right="0.24" top="0.35433070866141736" bottom="0.35433070866141736" header="0.31496062992125984" footer="0.31496062992125984"/>
  <pageSetup paperSize="9" scale="60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DE99"/>
  <sheetViews>
    <sheetView zoomScaleNormal="100" workbookViewId="0">
      <selection activeCell="A11" sqref="A11:F11"/>
    </sheetView>
  </sheetViews>
  <sheetFormatPr defaultRowHeight="15" x14ac:dyDescent="0.25"/>
  <cols>
    <col min="1" max="1" width="65.7109375" style="2" customWidth="1"/>
    <col min="2" max="2" width="19.42578125" style="102" customWidth="1"/>
    <col min="3" max="3" width="7.7109375" style="102" customWidth="1"/>
    <col min="4" max="4" width="22.5703125" style="354" customWidth="1"/>
    <col min="5" max="5" width="20.5703125" style="354" customWidth="1"/>
    <col min="6" max="6" width="22.7109375" style="354" customWidth="1"/>
    <col min="7" max="7" width="23.5703125" style="103" customWidth="1"/>
    <col min="8" max="8" width="19.85546875" style="103" customWidth="1"/>
    <col min="9" max="9" width="14.28515625" style="103" customWidth="1"/>
    <col min="10" max="10" width="14.85546875" style="103" customWidth="1"/>
    <col min="11" max="11" width="12.5703125" style="103" customWidth="1"/>
    <col min="12" max="17" width="9.140625" style="1" customWidth="1"/>
    <col min="18" max="18" width="9.5703125" style="1" customWidth="1"/>
    <col min="19" max="24" width="9.140625" style="1" customWidth="1"/>
    <col min="25" max="206" width="9.140625" style="1"/>
    <col min="207" max="207" width="65.7109375" style="1" customWidth="1"/>
    <col min="208" max="208" width="19.42578125" style="1" customWidth="1"/>
    <col min="209" max="209" width="7.7109375" style="1" customWidth="1"/>
    <col min="210" max="210" width="19.28515625" style="1" bestFit="1" customWidth="1"/>
    <col min="211" max="216" width="0" style="104" hidden="1" customWidth="1"/>
    <col min="217" max="218" width="13.5703125" style="1" bestFit="1" customWidth="1"/>
    <col min="219" max="219" width="12.42578125" style="1" bestFit="1" customWidth="1"/>
    <col min="220" max="220" width="10.7109375" style="1" bestFit="1" customWidth="1"/>
    <col min="221" max="221" width="12.42578125" style="1" bestFit="1" customWidth="1"/>
    <col min="222" max="462" width="9.140625" style="1"/>
    <col min="463" max="463" width="65.7109375" style="1" customWidth="1"/>
    <col min="464" max="464" width="19.42578125" style="1" customWidth="1"/>
    <col min="465" max="465" width="7.7109375" style="1" customWidth="1"/>
    <col min="466" max="466" width="19.28515625" style="1" bestFit="1" customWidth="1"/>
    <col min="467" max="472" width="0" style="104" hidden="1" customWidth="1"/>
    <col min="473" max="474" width="13.5703125" style="1" bestFit="1" customWidth="1"/>
    <col min="475" max="475" width="12.42578125" style="1" bestFit="1" customWidth="1"/>
    <col min="476" max="476" width="10.7109375" style="1" bestFit="1" customWidth="1"/>
    <col min="477" max="477" width="12.42578125" style="1" bestFit="1" customWidth="1"/>
    <col min="478" max="718" width="9.140625" style="1"/>
    <col min="719" max="719" width="65.7109375" style="1" customWidth="1"/>
    <col min="720" max="720" width="19.42578125" style="1" customWidth="1"/>
    <col min="721" max="721" width="7.7109375" style="1" customWidth="1"/>
    <col min="722" max="722" width="19.28515625" style="1" bestFit="1" customWidth="1"/>
    <col min="723" max="728" width="0" style="104" hidden="1" customWidth="1"/>
    <col min="729" max="730" width="13.5703125" style="1" bestFit="1" customWidth="1"/>
    <col min="731" max="731" width="12.42578125" style="1" bestFit="1" customWidth="1"/>
    <col min="732" max="732" width="10.7109375" style="1" bestFit="1" customWidth="1"/>
    <col min="733" max="733" width="12.42578125" style="1" bestFit="1" customWidth="1"/>
    <col min="734" max="974" width="9.140625" style="1"/>
    <col min="975" max="975" width="65.7109375" style="1" customWidth="1"/>
    <col min="976" max="976" width="19.42578125" style="1" customWidth="1"/>
    <col min="977" max="977" width="7.7109375" style="1" customWidth="1"/>
    <col min="978" max="978" width="19.28515625" style="1" bestFit="1" customWidth="1"/>
    <col min="979" max="984" width="0" style="104" hidden="1" customWidth="1"/>
    <col min="985" max="986" width="13.5703125" style="1" bestFit="1" customWidth="1"/>
    <col min="987" max="987" width="12.42578125" style="1" bestFit="1" customWidth="1"/>
    <col min="988" max="988" width="10.7109375" style="1" bestFit="1" customWidth="1"/>
    <col min="989" max="989" width="12.42578125" style="1" bestFit="1" customWidth="1"/>
    <col min="990" max="1230" width="9.140625" style="1"/>
    <col min="1231" max="1231" width="65.7109375" style="1" customWidth="1"/>
    <col min="1232" max="1232" width="19.42578125" style="1" customWidth="1"/>
    <col min="1233" max="1233" width="7.7109375" style="1" customWidth="1"/>
    <col min="1234" max="1234" width="19.28515625" style="1" bestFit="1" customWidth="1"/>
    <col min="1235" max="1240" width="0" style="104" hidden="1" customWidth="1"/>
    <col min="1241" max="1242" width="13.5703125" style="1" bestFit="1" customWidth="1"/>
    <col min="1243" max="1243" width="12.42578125" style="1" bestFit="1" customWidth="1"/>
    <col min="1244" max="1244" width="10.7109375" style="1" bestFit="1" customWidth="1"/>
    <col min="1245" max="1245" width="12.42578125" style="1" bestFit="1" customWidth="1"/>
    <col min="1246" max="1486" width="9.140625" style="1"/>
    <col min="1487" max="1487" width="65.7109375" style="1" customWidth="1"/>
    <col min="1488" max="1488" width="19.42578125" style="1" customWidth="1"/>
    <col min="1489" max="1489" width="7.7109375" style="1" customWidth="1"/>
    <col min="1490" max="1490" width="19.28515625" style="1" bestFit="1" customWidth="1"/>
    <col min="1491" max="1496" width="0" style="104" hidden="1" customWidth="1"/>
    <col min="1497" max="1498" width="13.5703125" style="1" bestFit="1" customWidth="1"/>
    <col min="1499" max="1499" width="12.42578125" style="1" bestFit="1" customWidth="1"/>
    <col min="1500" max="1500" width="10.7109375" style="1" bestFit="1" customWidth="1"/>
    <col min="1501" max="1501" width="12.42578125" style="1" bestFit="1" customWidth="1"/>
    <col min="1502" max="1742" width="9.140625" style="1"/>
    <col min="1743" max="1743" width="65.7109375" style="1" customWidth="1"/>
    <col min="1744" max="1744" width="19.42578125" style="1" customWidth="1"/>
    <col min="1745" max="1745" width="7.7109375" style="1" customWidth="1"/>
    <col min="1746" max="1746" width="19.28515625" style="1" bestFit="1" customWidth="1"/>
    <col min="1747" max="1752" width="0" style="104" hidden="1" customWidth="1"/>
    <col min="1753" max="1754" width="13.5703125" style="1" bestFit="1" customWidth="1"/>
    <col min="1755" max="1755" width="12.42578125" style="1" bestFit="1" customWidth="1"/>
    <col min="1756" max="1756" width="10.7109375" style="1" bestFit="1" customWidth="1"/>
    <col min="1757" max="1757" width="12.42578125" style="1" bestFit="1" customWidth="1"/>
    <col min="1758" max="1998" width="9.140625" style="1"/>
    <col min="1999" max="1999" width="65.7109375" style="1" customWidth="1"/>
    <col min="2000" max="2000" width="19.42578125" style="1" customWidth="1"/>
    <col min="2001" max="2001" width="7.7109375" style="1" customWidth="1"/>
    <col min="2002" max="2002" width="19.28515625" style="1" bestFit="1" customWidth="1"/>
    <col min="2003" max="2008" width="0" style="104" hidden="1" customWidth="1"/>
    <col min="2009" max="2010" width="13.5703125" style="1" bestFit="1" customWidth="1"/>
    <col min="2011" max="2011" width="12.42578125" style="1" bestFit="1" customWidth="1"/>
    <col min="2012" max="2012" width="10.7109375" style="1" bestFit="1" customWidth="1"/>
    <col min="2013" max="2013" width="12.42578125" style="1" bestFit="1" customWidth="1"/>
    <col min="2014" max="2254" width="9.140625" style="1"/>
    <col min="2255" max="2255" width="65.7109375" style="1" customWidth="1"/>
    <col min="2256" max="2256" width="19.42578125" style="1" customWidth="1"/>
    <col min="2257" max="2257" width="7.7109375" style="1" customWidth="1"/>
    <col min="2258" max="2258" width="19.28515625" style="1" bestFit="1" customWidth="1"/>
    <col min="2259" max="2264" width="0" style="104" hidden="1" customWidth="1"/>
    <col min="2265" max="2266" width="13.5703125" style="1" bestFit="1" customWidth="1"/>
    <col min="2267" max="2267" width="12.42578125" style="1" bestFit="1" customWidth="1"/>
    <col min="2268" max="2268" width="10.7109375" style="1" bestFit="1" customWidth="1"/>
    <col min="2269" max="2269" width="12.42578125" style="1" bestFit="1" customWidth="1"/>
    <col min="2270" max="2510" width="9.140625" style="1"/>
    <col min="2511" max="2511" width="65.7109375" style="1" customWidth="1"/>
    <col min="2512" max="2512" width="19.42578125" style="1" customWidth="1"/>
    <col min="2513" max="2513" width="7.7109375" style="1" customWidth="1"/>
    <col min="2514" max="2514" width="19.28515625" style="1" bestFit="1" customWidth="1"/>
    <col min="2515" max="2520" width="0" style="104" hidden="1" customWidth="1"/>
    <col min="2521" max="2522" width="13.5703125" style="1" bestFit="1" customWidth="1"/>
    <col min="2523" max="2523" width="12.42578125" style="1" bestFit="1" customWidth="1"/>
    <col min="2524" max="2524" width="10.7109375" style="1" bestFit="1" customWidth="1"/>
    <col min="2525" max="2525" width="12.42578125" style="1" bestFit="1" customWidth="1"/>
    <col min="2526" max="2766" width="9.140625" style="1"/>
    <col min="2767" max="2767" width="65.7109375" style="1" customWidth="1"/>
    <col min="2768" max="2768" width="19.42578125" style="1" customWidth="1"/>
    <col min="2769" max="2769" width="7.7109375" style="1" customWidth="1"/>
    <col min="2770" max="2770" width="19.28515625" style="1" bestFit="1" customWidth="1"/>
    <col min="2771" max="2776" width="0" style="104" hidden="1" customWidth="1"/>
    <col min="2777" max="2778" width="13.5703125" style="1" bestFit="1" customWidth="1"/>
    <col min="2779" max="2779" width="12.42578125" style="1" bestFit="1" customWidth="1"/>
    <col min="2780" max="2780" width="10.7109375" style="1" bestFit="1" customWidth="1"/>
    <col min="2781" max="2781" width="12.42578125" style="1" bestFit="1" customWidth="1"/>
    <col min="2782" max="3022" width="9.140625" style="1"/>
    <col min="3023" max="3023" width="65.7109375" style="1" customWidth="1"/>
    <col min="3024" max="3024" width="19.42578125" style="1" customWidth="1"/>
    <col min="3025" max="3025" width="7.7109375" style="1" customWidth="1"/>
    <col min="3026" max="3026" width="19.28515625" style="1" bestFit="1" customWidth="1"/>
    <col min="3027" max="3032" width="0" style="104" hidden="1" customWidth="1"/>
    <col min="3033" max="3034" width="13.5703125" style="1" bestFit="1" customWidth="1"/>
    <col min="3035" max="3035" width="12.42578125" style="1" bestFit="1" customWidth="1"/>
    <col min="3036" max="3036" width="10.7109375" style="1" bestFit="1" customWidth="1"/>
    <col min="3037" max="3037" width="12.42578125" style="1" bestFit="1" customWidth="1"/>
    <col min="3038" max="3278" width="9.140625" style="1"/>
    <col min="3279" max="3279" width="65.7109375" style="1" customWidth="1"/>
    <col min="3280" max="3280" width="19.42578125" style="1" customWidth="1"/>
    <col min="3281" max="3281" width="7.7109375" style="1" customWidth="1"/>
    <col min="3282" max="3282" width="19.28515625" style="1" bestFit="1" customWidth="1"/>
    <col min="3283" max="3288" width="0" style="104" hidden="1" customWidth="1"/>
    <col min="3289" max="3290" width="13.5703125" style="1" bestFit="1" customWidth="1"/>
    <col min="3291" max="3291" width="12.42578125" style="1" bestFit="1" customWidth="1"/>
    <col min="3292" max="3292" width="10.7109375" style="1" bestFit="1" customWidth="1"/>
    <col min="3293" max="3293" width="12.42578125" style="1" bestFit="1" customWidth="1"/>
    <col min="3294" max="3534" width="9.140625" style="1"/>
    <col min="3535" max="3535" width="65.7109375" style="1" customWidth="1"/>
    <col min="3536" max="3536" width="19.42578125" style="1" customWidth="1"/>
    <col min="3537" max="3537" width="7.7109375" style="1" customWidth="1"/>
    <col min="3538" max="3538" width="19.28515625" style="1" bestFit="1" customWidth="1"/>
    <col min="3539" max="3544" width="0" style="104" hidden="1" customWidth="1"/>
    <col min="3545" max="3546" width="13.5703125" style="1" bestFit="1" customWidth="1"/>
    <col min="3547" max="3547" width="12.42578125" style="1" bestFit="1" customWidth="1"/>
    <col min="3548" max="3548" width="10.7109375" style="1" bestFit="1" customWidth="1"/>
    <col min="3549" max="3549" width="12.42578125" style="1" bestFit="1" customWidth="1"/>
    <col min="3550" max="3790" width="9.140625" style="1"/>
    <col min="3791" max="3791" width="65.7109375" style="1" customWidth="1"/>
    <col min="3792" max="3792" width="19.42578125" style="1" customWidth="1"/>
    <col min="3793" max="3793" width="7.7109375" style="1" customWidth="1"/>
    <col min="3794" max="3794" width="19.28515625" style="1" bestFit="1" customWidth="1"/>
    <col min="3795" max="3800" width="0" style="104" hidden="1" customWidth="1"/>
    <col min="3801" max="3802" width="13.5703125" style="1" bestFit="1" customWidth="1"/>
    <col min="3803" max="3803" width="12.42578125" style="1" bestFit="1" customWidth="1"/>
    <col min="3804" max="3804" width="10.7109375" style="1" bestFit="1" customWidth="1"/>
    <col min="3805" max="3805" width="12.42578125" style="1" bestFit="1" customWidth="1"/>
    <col min="3806" max="4046" width="9.140625" style="1"/>
    <col min="4047" max="4047" width="65.7109375" style="1" customWidth="1"/>
    <col min="4048" max="4048" width="19.42578125" style="1" customWidth="1"/>
    <col min="4049" max="4049" width="7.7109375" style="1" customWidth="1"/>
    <col min="4050" max="4050" width="19.28515625" style="1" bestFit="1" customWidth="1"/>
    <col min="4051" max="4056" width="0" style="104" hidden="1" customWidth="1"/>
    <col min="4057" max="4058" width="13.5703125" style="1" bestFit="1" customWidth="1"/>
    <col min="4059" max="4059" width="12.42578125" style="1" bestFit="1" customWidth="1"/>
    <col min="4060" max="4060" width="10.7109375" style="1" bestFit="1" customWidth="1"/>
    <col min="4061" max="4061" width="12.42578125" style="1" bestFit="1" customWidth="1"/>
    <col min="4062" max="4302" width="9.140625" style="1"/>
    <col min="4303" max="4303" width="65.7109375" style="1" customWidth="1"/>
    <col min="4304" max="4304" width="19.42578125" style="1" customWidth="1"/>
    <col min="4305" max="4305" width="7.7109375" style="1" customWidth="1"/>
    <col min="4306" max="4306" width="19.28515625" style="1" bestFit="1" customWidth="1"/>
    <col min="4307" max="4312" width="0" style="104" hidden="1" customWidth="1"/>
    <col min="4313" max="4314" width="13.5703125" style="1" bestFit="1" customWidth="1"/>
    <col min="4315" max="4315" width="12.42578125" style="1" bestFit="1" customWidth="1"/>
    <col min="4316" max="4316" width="10.7109375" style="1" bestFit="1" customWidth="1"/>
    <col min="4317" max="4317" width="12.42578125" style="1" bestFit="1" customWidth="1"/>
    <col min="4318" max="4558" width="9.140625" style="1"/>
    <col min="4559" max="4559" width="65.7109375" style="1" customWidth="1"/>
    <col min="4560" max="4560" width="19.42578125" style="1" customWidth="1"/>
    <col min="4561" max="4561" width="7.7109375" style="1" customWidth="1"/>
    <col min="4562" max="4562" width="19.28515625" style="1" bestFit="1" customWidth="1"/>
    <col min="4563" max="4568" width="0" style="104" hidden="1" customWidth="1"/>
    <col min="4569" max="4570" width="13.5703125" style="1" bestFit="1" customWidth="1"/>
    <col min="4571" max="4571" width="12.42578125" style="1" bestFit="1" customWidth="1"/>
    <col min="4572" max="4572" width="10.7109375" style="1" bestFit="1" customWidth="1"/>
    <col min="4573" max="4573" width="12.42578125" style="1" bestFit="1" customWidth="1"/>
    <col min="4574" max="4814" width="9.140625" style="1"/>
    <col min="4815" max="4815" width="65.7109375" style="1" customWidth="1"/>
    <col min="4816" max="4816" width="19.42578125" style="1" customWidth="1"/>
    <col min="4817" max="4817" width="7.7109375" style="1" customWidth="1"/>
    <col min="4818" max="4818" width="19.28515625" style="1" bestFit="1" customWidth="1"/>
    <col min="4819" max="4824" width="0" style="104" hidden="1" customWidth="1"/>
    <col min="4825" max="4826" width="13.5703125" style="1" bestFit="1" customWidth="1"/>
    <col min="4827" max="4827" width="12.42578125" style="1" bestFit="1" customWidth="1"/>
    <col min="4828" max="4828" width="10.7109375" style="1" bestFit="1" customWidth="1"/>
    <col min="4829" max="4829" width="12.42578125" style="1" bestFit="1" customWidth="1"/>
    <col min="4830" max="5070" width="9.140625" style="1"/>
    <col min="5071" max="5071" width="65.7109375" style="1" customWidth="1"/>
    <col min="5072" max="5072" width="19.42578125" style="1" customWidth="1"/>
    <col min="5073" max="5073" width="7.7109375" style="1" customWidth="1"/>
    <col min="5074" max="5074" width="19.28515625" style="1" bestFit="1" customWidth="1"/>
    <col min="5075" max="5080" width="0" style="104" hidden="1" customWidth="1"/>
    <col min="5081" max="5082" width="13.5703125" style="1" bestFit="1" customWidth="1"/>
    <col min="5083" max="5083" width="12.42578125" style="1" bestFit="1" customWidth="1"/>
    <col min="5084" max="5084" width="10.7109375" style="1" bestFit="1" customWidth="1"/>
    <col min="5085" max="5085" width="12.42578125" style="1" bestFit="1" customWidth="1"/>
    <col min="5086" max="5326" width="9.140625" style="1"/>
    <col min="5327" max="5327" width="65.7109375" style="1" customWidth="1"/>
    <col min="5328" max="5328" width="19.42578125" style="1" customWidth="1"/>
    <col min="5329" max="5329" width="7.7109375" style="1" customWidth="1"/>
    <col min="5330" max="5330" width="19.28515625" style="1" bestFit="1" customWidth="1"/>
    <col min="5331" max="5336" width="0" style="104" hidden="1" customWidth="1"/>
    <col min="5337" max="5338" width="13.5703125" style="1" bestFit="1" customWidth="1"/>
    <col min="5339" max="5339" width="12.42578125" style="1" bestFit="1" customWidth="1"/>
    <col min="5340" max="5340" width="10.7109375" style="1" bestFit="1" customWidth="1"/>
    <col min="5341" max="5341" width="12.42578125" style="1" bestFit="1" customWidth="1"/>
    <col min="5342" max="5582" width="9.140625" style="1"/>
    <col min="5583" max="5583" width="65.7109375" style="1" customWidth="1"/>
    <col min="5584" max="5584" width="19.42578125" style="1" customWidth="1"/>
    <col min="5585" max="5585" width="7.7109375" style="1" customWidth="1"/>
    <col min="5586" max="5586" width="19.28515625" style="1" bestFit="1" customWidth="1"/>
    <col min="5587" max="5592" width="0" style="104" hidden="1" customWidth="1"/>
    <col min="5593" max="5594" width="13.5703125" style="1" bestFit="1" customWidth="1"/>
    <col min="5595" max="5595" width="12.42578125" style="1" bestFit="1" customWidth="1"/>
    <col min="5596" max="5596" width="10.7109375" style="1" bestFit="1" customWidth="1"/>
    <col min="5597" max="5597" width="12.42578125" style="1" bestFit="1" customWidth="1"/>
    <col min="5598" max="5838" width="9.140625" style="1"/>
    <col min="5839" max="5839" width="65.7109375" style="1" customWidth="1"/>
    <col min="5840" max="5840" width="19.42578125" style="1" customWidth="1"/>
    <col min="5841" max="5841" width="7.7109375" style="1" customWidth="1"/>
    <col min="5842" max="5842" width="19.28515625" style="1" bestFit="1" customWidth="1"/>
    <col min="5843" max="5848" width="0" style="104" hidden="1" customWidth="1"/>
    <col min="5849" max="5850" width="13.5703125" style="1" bestFit="1" customWidth="1"/>
    <col min="5851" max="5851" width="12.42578125" style="1" bestFit="1" customWidth="1"/>
    <col min="5852" max="5852" width="10.7109375" style="1" bestFit="1" customWidth="1"/>
    <col min="5853" max="5853" width="12.42578125" style="1" bestFit="1" customWidth="1"/>
    <col min="5854" max="6094" width="9.140625" style="1"/>
    <col min="6095" max="6095" width="65.7109375" style="1" customWidth="1"/>
    <col min="6096" max="6096" width="19.42578125" style="1" customWidth="1"/>
    <col min="6097" max="6097" width="7.7109375" style="1" customWidth="1"/>
    <col min="6098" max="6098" width="19.28515625" style="1" bestFit="1" customWidth="1"/>
    <col min="6099" max="6104" width="0" style="104" hidden="1" customWidth="1"/>
    <col min="6105" max="6106" width="13.5703125" style="1" bestFit="1" customWidth="1"/>
    <col min="6107" max="6107" width="12.42578125" style="1" bestFit="1" customWidth="1"/>
    <col min="6108" max="6108" width="10.7109375" style="1" bestFit="1" customWidth="1"/>
    <col min="6109" max="6109" width="12.42578125" style="1" bestFit="1" customWidth="1"/>
    <col min="6110" max="6350" width="9.140625" style="1"/>
    <col min="6351" max="6351" width="65.7109375" style="1" customWidth="1"/>
    <col min="6352" max="6352" width="19.42578125" style="1" customWidth="1"/>
    <col min="6353" max="6353" width="7.7109375" style="1" customWidth="1"/>
    <col min="6354" max="6354" width="19.28515625" style="1" bestFit="1" customWidth="1"/>
    <col min="6355" max="6360" width="0" style="104" hidden="1" customWidth="1"/>
    <col min="6361" max="6362" width="13.5703125" style="1" bestFit="1" customWidth="1"/>
    <col min="6363" max="6363" width="12.42578125" style="1" bestFit="1" customWidth="1"/>
    <col min="6364" max="6364" width="10.7109375" style="1" bestFit="1" customWidth="1"/>
    <col min="6365" max="6365" width="12.42578125" style="1" bestFit="1" customWidth="1"/>
    <col min="6366" max="6606" width="9.140625" style="1"/>
    <col min="6607" max="6607" width="65.7109375" style="1" customWidth="1"/>
    <col min="6608" max="6608" width="19.42578125" style="1" customWidth="1"/>
    <col min="6609" max="6609" width="7.7109375" style="1" customWidth="1"/>
    <col min="6610" max="6610" width="19.28515625" style="1" bestFit="1" customWidth="1"/>
    <col min="6611" max="6616" width="0" style="104" hidden="1" customWidth="1"/>
    <col min="6617" max="6618" width="13.5703125" style="1" bestFit="1" customWidth="1"/>
    <col min="6619" max="6619" width="12.42578125" style="1" bestFit="1" customWidth="1"/>
    <col min="6620" max="6620" width="10.7109375" style="1" bestFit="1" customWidth="1"/>
    <col min="6621" max="6621" width="12.42578125" style="1" bestFit="1" customWidth="1"/>
    <col min="6622" max="6862" width="9.140625" style="1"/>
    <col min="6863" max="6863" width="65.7109375" style="1" customWidth="1"/>
    <col min="6864" max="6864" width="19.42578125" style="1" customWidth="1"/>
    <col min="6865" max="6865" width="7.7109375" style="1" customWidth="1"/>
    <col min="6866" max="6866" width="19.28515625" style="1" bestFit="1" customWidth="1"/>
    <col min="6867" max="6872" width="0" style="104" hidden="1" customWidth="1"/>
    <col min="6873" max="6874" width="13.5703125" style="1" bestFit="1" customWidth="1"/>
    <col min="6875" max="6875" width="12.42578125" style="1" bestFit="1" customWidth="1"/>
    <col min="6876" max="6876" width="10.7109375" style="1" bestFit="1" customWidth="1"/>
    <col min="6877" max="6877" width="12.42578125" style="1" bestFit="1" customWidth="1"/>
    <col min="6878" max="7118" width="9.140625" style="1"/>
    <col min="7119" max="7119" width="65.7109375" style="1" customWidth="1"/>
    <col min="7120" max="7120" width="19.42578125" style="1" customWidth="1"/>
    <col min="7121" max="7121" width="7.7109375" style="1" customWidth="1"/>
    <col min="7122" max="7122" width="19.28515625" style="1" bestFit="1" customWidth="1"/>
    <col min="7123" max="7128" width="0" style="104" hidden="1" customWidth="1"/>
    <col min="7129" max="7130" width="13.5703125" style="1" bestFit="1" customWidth="1"/>
    <col min="7131" max="7131" width="12.42578125" style="1" bestFit="1" customWidth="1"/>
    <col min="7132" max="7132" width="10.7109375" style="1" bestFit="1" customWidth="1"/>
    <col min="7133" max="7133" width="12.42578125" style="1" bestFit="1" customWidth="1"/>
    <col min="7134" max="7374" width="9.140625" style="1"/>
    <col min="7375" max="7375" width="65.7109375" style="1" customWidth="1"/>
    <col min="7376" max="7376" width="19.42578125" style="1" customWidth="1"/>
    <col min="7377" max="7377" width="7.7109375" style="1" customWidth="1"/>
    <col min="7378" max="7378" width="19.28515625" style="1" bestFit="1" customWidth="1"/>
    <col min="7379" max="7384" width="0" style="104" hidden="1" customWidth="1"/>
    <col min="7385" max="7386" width="13.5703125" style="1" bestFit="1" customWidth="1"/>
    <col min="7387" max="7387" width="12.42578125" style="1" bestFit="1" customWidth="1"/>
    <col min="7388" max="7388" width="10.7109375" style="1" bestFit="1" customWidth="1"/>
    <col min="7389" max="7389" width="12.42578125" style="1" bestFit="1" customWidth="1"/>
    <col min="7390" max="7630" width="9.140625" style="1"/>
    <col min="7631" max="7631" width="65.7109375" style="1" customWidth="1"/>
    <col min="7632" max="7632" width="19.42578125" style="1" customWidth="1"/>
    <col min="7633" max="7633" width="7.7109375" style="1" customWidth="1"/>
    <col min="7634" max="7634" width="19.28515625" style="1" bestFit="1" customWidth="1"/>
    <col min="7635" max="7640" width="0" style="104" hidden="1" customWidth="1"/>
    <col min="7641" max="7642" width="13.5703125" style="1" bestFit="1" customWidth="1"/>
    <col min="7643" max="7643" width="12.42578125" style="1" bestFit="1" customWidth="1"/>
    <col min="7644" max="7644" width="10.7109375" style="1" bestFit="1" customWidth="1"/>
    <col min="7645" max="7645" width="12.42578125" style="1" bestFit="1" customWidth="1"/>
    <col min="7646" max="7886" width="9.140625" style="1"/>
    <col min="7887" max="7887" width="65.7109375" style="1" customWidth="1"/>
    <col min="7888" max="7888" width="19.42578125" style="1" customWidth="1"/>
    <col min="7889" max="7889" width="7.7109375" style="1" customWidth="1"/>
    <col min="7890" max="7890" width="19.28515625" style="1" bestFit="1" customWidth="1"/>
    <col min="7891" max="7896" width="0" style="104" hidden="1" customWidth="1"/>
    <col min="7897" max="7898" width="13.5703125" style="1" bestFit="1" customWidth="1"/>
    <col min="7899" max="7899" width="12.42578125" style="1" bestFit="1" customWidth="1"/>
    <col min="7900" max="7900" width="10.7109375" style="1" bestFit="1" customWidth="1"/>
    <col min="7901" max="7901" width="12.42578125" style="1" bestFit="1" customWidth="1"/>
    <col min="7902" max="8142" width="9.140625" style="1"/>
    <col min="8143" max="8143" width="65.7109375" style="1" customWidth="1"/>
    <col min="8144" max="8144" width="19.42578125" style="1" customWidth="1"/>
    <col min="8145" max="8145" width="7.7109375" style="1" customWidth="1"/>
    <col min="8146" max="8146" width="19.28515625" style="1" bestFit="1" customWidth="1"/>
    <col min="8147" max="8152" width="0" style="104" hidden="1" customWidth="1"/>
    <col min="8153" max="8154" width="13.5703125" style="1" bestFit="1" customWidth="1"/>
    <col min="8155" max="8155" width="12.42578125" style="1" bestFit="1" customWidth="1"/>
    <col min="8156" max="8156" width="10.7109375" style="1" bestFit="1" customWidth="1"/>
    <col min="8157" max="8157" width="12.42578125" style="1" bestFit="1" customWidth="1"/>
    <col min="8158" max="8398" width="9.140625" style="1"/>
    <col min="8399" max="8399" width="65.7109375" style="1" customWidth="1"/>
    <col min="8400" max="8400" width="19.42578125" style="1" customWidth="1"/>
    <col min="8401" max="8401" width="7.7109375" style="1" customWidth="1"/>
    <col min="8402" max="8402" width="19.28515625" style="1" bestFit="1" customWidth="1"/>
    <col min="8403" max="8408" width="0" style="104" hidden="1" customWidth="1"/>
    <col min="8409" max="8410" width="13.5703125" style="1" bestFit="1" customWidth="1"/>
    <col min="8411" max="8411" width="12.42578125" style="1" bestFit="1" customWidth="1"/>
    <col min="8412" max="8412" width="10.7109375" style="1" bestFit="1" customWidth="1"/>
    <col min="8413" max="8413" width="12.42578125" style="1" bestFit="1" customWidth="1"/>
    <col min="8414" max="8654" width="9.140625" style="1"/>
    <col min="8655" max="8655" width="65.7109375" style="1" customWidth="1"/>
    <col min="8656" max="8656" width="19.42578125" style="1" customWidth="1"/>
    <col min="8657" max="8657" width="7.7109375" style="1" customWidth="1"/>
    <col min="8658" max="8658" width="19.28515625" style="1" bestFit="1" customWidth="1"/>
    <col min="8659" max="8664" width="0" style="104" hidden="1" customWidth="1"/>
    <col min="8665" max="8666" width="13.5703125" style="1" bestFit="1" customWidth="1"/>
    <col min="8667" max="8667" width="12.42578125" style="1" bestFit="1" customWidth="1"/>
    <col min="8668" max="8668" width="10.7109375" style="1" bestFit="1" customWidth="1"/>
    <col min="8669" max="8669" width="12.42578125" style="1" bestFit="1" customWidth="1"/>
    <col min="8670" max="8910" width="9.140625" style="1"/>
    <col min="8911" max="8911" width="65.7109375" style="1" customWidth="1"/>
    <col min="8912" max="8912" width="19.42578125" style="1" customWidth="1"/>
    <col min="8913" max="8913" width="7.7109375" style="1" customWidth="1"/>
    <col min="8914" max="8914" width="19.28515625" style="1" bestFit="1" customWidth="1"/>
    <col min="8915" max="8920" width="0" style="104" hidden="1" customWidth="1"/>
    <col min="8921" max="8922" width="13.5703125" style="1" bestFit="1" customWidth="1"/>
    <col min="8923" max="8923" width="12.42578125" style="1" bestFit="1" customWidth="1"/>
    <col min="8924" max="8924" width="10.7109375" style="1" bestFit="1" customWidth="1"/>
    <col min="8925" max="8925" width="12.42578125" style="1" bestFit="1" customWidth="1"/>
    <col min="8926" max="9166" width="9.140625" style="1"/>
    <col min="9167" max="9167" width="65.7109375" style="1" customWidth="1"/>
    <col min="9168" max="9168" width="19.42578125" style="1" customWidth="1"/>
    <col min="9169" max="9169" width="7.7109375" style="1" customWidth="1"/>
    <col min="9170" max="9170" width="19.28515625" style="1" bestFit="1" customWidth="1"/>
    <col min="9171" max="9176" width="0" style="104" hidden="1" customWidth="1"/>
    <col min="9177" max="9178" width="13.5703125" style="1" bestFit="1" customWidth="1"/>
    <col min="9179" max="9179" width="12.42578125" style="1" bestFit="1" customWidth="1"/>
    <col min="9180" max="9180" width="10.7109375" style="1" bestFit="1" customWidth="1"/>
    <col min="9181" max="9181" width="12.42578125" style="1" bestFit="1" customWidth="1"/>
    <col min="9182" max="9422" width="9.140625" style="1"/>
    <col min="9423" max="9423" width="65.7109375" style="1" customWidth="1"/>
    <col min="9424" max="9424" width="19.42578125" style="1" customWidth="1"/>
    <col min="9425" max="9425" width="7.7109375" style="1" customWidth="1"/>
    <col min="9426" max="9426" width="19.28515625" style="1" bestFit="1" customWidth="1"/>
    <col min="9427" max="9432" width="0" style="104" hidden="1" customWidth="1"/>
    <col min="9433" max="9434" width="13.5703125" style="1" bestFit="1" customWidth="1"/>
    <col min="9435" max="9435" width="12.42578125" style="1" bestFit="1" customWidth="1"/>
    <col min="9436" max="9436" width="10.7109375" style="1" bestFit="1" customWidth="1"/>
    <col min="9437" max="9437" width="12.42578125" style="1" bestFit="1" customWidth="1"/>
    <col min="9438" max="9678" width="9.140625" style="1"/>
    <col min="9679" max="9679" width="65.7109375" style="1" customWidth="1"/>
    <col min="9680" max="9680" width="19.42578125" style="1" customWidth="1"/>
    <col min="9681" max="9681" width="7.7109375" style="1" customWidth="1"/>
    <col min="9682" max="9682" width="19.28515625" style="1" bestFit="1" customWidth="1"/>
    <col min="9683" max="9688" width="0" style="104" hidden="1" customWidth="1"/>
    <col min="9689" max="9690" width="13.5703125" style="1" bestFit="1" customWidth="1"/>
    <col min="9691" max="9691" width="12.42578125" style="1" bestFit="1" customWidth="1"/>
    <col min="9692" max="9692" width="10.7109375" style="1" bestFit="1" customWidth="1"/>
    <col min="9693" max="9693" width="12.42578125" style="1" bestFit="1" customWidth="1"/>
    <col min="9694" max="9934" width="9.140625" style="1"/>
    <col min="9935" max="9935" width="65.7109375" style="1" customWidth="1"/>
    <col min="9936" max="9936" width="19.42578125" style="1" customWidth="1"/>
    <col min="9937" max="9937" width="7.7109375" style="1" customWidth="1"/>
    <col min="9938" max="9938" width="19.28515625" style="1" bestFit="1" customWidth="1"/>
    <col min="9939" max="9944" width="0" style="104" hidden="1" customWidth="1"/>
    <col min="9945" max="9946" width="13.5703125" style="1" bestFit="1" customWidth="1"/>
    <col min="9947" max="9947" width="12.42578125" style="1" bestFit="1" customWidth="1"/>
    <col min="9948" max="9948" width="10.7109375" style="1" bestFit="1" customWidth="1"/>
    <col min="9949" max="9949" width="12.42578125" style="1" bestFit="1" customWidth="1"/>
    <col min="9950" max="10190" width="9.140625" style="1"/>
    <col min="10191" max="10191" width="65.7109375" style="1" customWidth="1"/>
    <col min="10192" max="10192" width="19.42578125" style="1" customWidth="1"/>
    <col min="10193" max="10193" width="7.7109375" style="1" customWidth="1"/>
    <col min="10194" max="10194" width="19.28515625" style="1" bestFit="1" customWidth="1"/>
    <col min="10195" max="10200" width="0" style="104" hidden="1" customWidth="1"/>
    <col min="10201" max="10202" width="13.5703125" style="1" bestFit="1" customWidth="1"/>
    <col min="10203" max="10203" width="12.42578125" style="1" bestFit="1" customWidth="1"/>
    <col min="10204" max="10204" width="10.7109375" style="1" bestFit="1" customWidth="1"/>
    <col min="10205" max="10205" width="12.42578125" style="1" bestFit="1" customWidth="1"/>
    <col min="10206" max="10446" width="9.140625" style="1"/>
    <col min="10447" max="10447" width="65.7109375" style="1" customWidth="1"/>
    <col min="10448" max="10448" width="19.42578125" style="1" customWidth="1"/>
    <col min="10449" max="10449" width="7.7109375" style="1" customWidth="1"/>
    <col min="10450" max="10450" width="19.28515625" style="1" bestFit="1" customWidth="1"/>
    <col min="10451" max="10456" width="0" style="104" hidden="1" customWidth="1"/>
    <col min="10457" max="10458" width="13.5703125" style="1" bestFit="1" customWidth="1"/>
    <col min="10459" max="10459" width="12.42578125" style="1" bestFit="1" customWidth="1"/>
    <col min="10460" max="10460" width="10.7109375" style="1" bestFit="1" customWidth="1"/>
    <col min="10461" max="10461" width="12.42578125" style="1" bestFit="1" customWidth="1"/>
    <col min="10462" max="10702" width="9.140625" style="1"/>
    <col min="10703" max="10703" width="65.7109375" style="1" customWidth="1"/>
    <col min="10704" max="10704" width="19.42578125" style="1" customWidth="1"/>
    <col min="10705" max="10705" width="7.7109375" style="1" customWidth="1"/>
    <col min="10706" max="10706" width="19.28515625" style="1" bestFit="1" customWidth="1"/>
    <col min="10707" max="10712" width="0" style="104" hidden="1" customWidth="1"/>
    <col min="10713" max="10714" width="13.5703125" style="1" bestFit="1" customWidth="1"/>
    <col min="10715" max="10715" width="12.42578125" style="1" bestFit="1" customWidth="1"/>
    <col min="10716" max="10716" width="10.7109375" style="1" bestFit="1" customWidth="1"/>
    <col min="10717" max="10717" width="12.42578125" style="1" bestFit="1" customWidth="1"/>
    <col min="10718" max="10958" width="9.140625" style="1"/>
    <col min="10959" max="10959" width="65.7109375" style="1" customWidth="1"/>
    <col min="10960" max="10960" width="19.42578125" style="1" customWidth="1"/>
    <col min="10961" max="10961" width="7.7109375" style="1" customWidth="1"/>
    <col min="10962" max="10962" width="19.28515625" style="1" bestFit="1" customWidth="1"/>
    <col min="10963" max="10968" width="0" style="104" hidden="1" customWidth="1"/>
    <col min="10969" max="10970" width="13.5703125" style="1" bestFit="1" customWidth="1"/>
    <col min="10971" max="10971" width="12.42578125" style="1" bestFit="1" customWidth="1"/>
    <col min="10972" max="10972" width="10.7109375" style="1" bestFit="1" customWidth="1"/>
    <col min="10973" max="10973" width="12.42578125" style="1" bestFit="1" customWidth="1"/>
    <col min="10974" max="11214" width="9.140625" style="1"/>
    <col min="11215" max="11215" width="65.7109375" style="1" customWidth="1"/>
    <col min="11216" max="11216" width="19.42578125" style="1" customWidth="1"/>
    <col min="11217" max="11217" width="7.7109375" style="1" customWidth="1"/>
    <col min="11218" max="11218" width="19.28515625" style="1" bestFit="1" customWidth="1"/>
    <col min="11219" max="11224" width="0" style="104" hidden="1" customWidth="1"/>
    <col min="11225" max="11226" width="13.5703125" style="1" bestFit="1" customWidth="1"/>
    <col min="11227" max="11227" width="12.42578125" style="1" bestFit="1" customWidth="1"/>
    <col min="11228" max="11228" width="10.7109375" style="1" bestFit="1" customWidth="1"/>
    <col min="11229" max="11229" width="12.42578125" style="1" bestFit="1" customWidth="1"/>
    <col min="11230" max="11470" width="9.140625" style="1"/>
    <col min="11471" max="11471" width="65.7109375" style="1" customWidth="1"/>
    <col min="11472" max="11472" width="19.42578125" style="1" customWidth="1"/>
    <col min="11473" max="11473" width="7.7109375" style="1" customWidth="1"/>
    <col min="11474" max="11474" width="19.28515625" style="1" bestFit="1" customWidth="1"/>
    <col min="11475" max="11480" width="0" style="104" hidden="1" customWidth="1"/>
    <col min="11481" max="11482" width="13.5703125" style="1" bestFit="1" customWidth="1"/>
    <col min="11483" max="11483" width="12.42578125" style="1" bestFit="1" customWidth="1"/>
    <col min="11484" max="11484" width="10.7109375" style="1" bestFit="1" customWidth="1"/>
    <col min="11485" max="11485" width="12.42578125" style="1" bestFit="1" customWidth="1"/>
    <col min="11486" max="11726" width="9.140625" style="1"/>
    <col min="11727" max="11727" width="65.7109375" style="1" customWidth="1"/>
    <col min="11728" max="11728" width="19.42578125" style="1" customWidth="1"/>
    <col min="11729" max="11729" width="7.7109375" style="1" customWidth="1"/>
    <col min="11730" max="11730" width="19.28515625" style="1" bestFit="1" customWidth="1"/>
    <col min="11731" max="11736" width="0" style="104" hidden="1" customWidth="1"/>
    <col min="11737" max="11738" width="13.5703125" style="1" bestFit="1" customWidth="1"/>
    <col min="11739" max="11739" width="12.42578125" style="1" bestFit="1" customWidth="1"/>
    <col min="11740" max="11740" width="10.7109375" style="1" bestFit="1" customWidth="1"/>
    <col min="11741" max="11741" width="12.42578125" style="1" bestFit="1" customWidth="1"/>
    <col min="11742" max="11982" width="9.140625" style="1"/>
    <col min="11983" max="11983" width="65.7109375" style="1" customWidth="1"/>
    <col min="11984" max="11984" width="19.42578125" style="1" customWidth="1"/>
    <col min="11985" max="11985" width="7.7109375" style="1" customWidth="1"/>
    <col min="11986" max="11986" width="19.28515625" style="1" bestFit="1" customWidth="1"/>
    <col min="11987" max="11992" width="0" style="104" hidden="1" customWidth="1"/>
    <col min="11993" max="11994" width="13.5703125" style="1" bestFit="1" customWidth="1"/>
    <col min="11995" max="11995" width="12.42578125" style="1" bestFit="1" customWidth="1"/>
    <col min="11996" max="11996" width="10.7109375" style="1" bestFit="1" customWidth="1"/>
    <col min="11997" max="11997" width="12.42578125" style="1" bestFit="1" customWidth="1"/>
    <col min="11998" max="12238" width="9.140625" style="1"/>
    <col min="12239" max="12239" width="65.7109375" style="1" customWidth="1"/>
    <col min="12240" max="12240" width="19.42578125" style="1" customWidth="1"/>
    <col min="12241" max="12241" width="7.7109375" style="1" customWidth="1"/>
    <col min="12242" max="12242" width="19.28515625" style="1" bestFit="1" customWidth="1"/>
    <col min="12243" max="12248" width="0" style="104" hidden="1" customWidth="1"/>
    <col min="12249" max="12250" width="13.5703125" style="1" bestFit="1" customWidth="1"/>
    <col min="12251" max="12251" width="12.42578125" style="1" bestFit="1" customWidth="1"/>
    <col min="12252" max="12252" width="10.7109375" style="1" bestFit="1" customWidth="1"/>
    <col min="12253" max="12253" width="12.42578125" style="1" bestFit="1" customWidth="1"/>
    <col min="12254" max="12494" width="9.140625" style="1"/>
    <col min="12495" max="12495" width="65.7109375" style="1" customWidth="1"/>
    <col min="12496" max="12496" width="19.42578125" style="1" customWidth="1"/>
    <col min="12497" max="12497" width="7.7109375" style="1" customWidth="1"/>
    <col min="12498" max="12498" width="19.28515625" style="1" bestFit="1" customWidth="1"/>
    <col min="12499" max="12504" width="0" style="104" hidden="1" customWidth="1"/>
    <col min="12505" max="12506" width="13.5703125" style="1" bestFit="1" customWidth="1"/>
    <col min="12507" max="12507" width="12.42578125" style="1" bestFit="1" customWidth="1"/>
    <col min="12508" max="12508" width="10.7109375" style="1" bestFit="1" customWidth="1"/>
    <col min="12509" max="12509" width="12.42578125" style="1" bestFit="1" customWidth="1"/>
    <col min="12510" max="12750" width="9.140625" style="1"/>
    <col min="12751" max="12751" width="65.7109375" style="1" customWidth="1"/>
    <col min="12752" max="12752" width="19.42578125" style="1" customWidth="1"/>
    <col min="12753" max="12753" width="7.7109375" style="1" customWidth="1"/>
    <col min="12754" max="12754" width="19.28515625" style="1" bestFit="1" customWidth="1"/>
    <col min="12755" max="12760" width="0" style="104" hidden="1" customWidth="1"/>
    <col min="12761" max="12762" width="13.5703125" style="1" bestFit="1" customWidth="1"/>
    <col min="12763" max="12763" width="12.42578125" style="1" bestFit="1" customWidth="1"/>
    <col min="12764" max="12764" width="10.7109375" style="1" bestFit="1" customWidth="1"/>
    <col min="12765" max="12765" width="12.42578125" style="1" bestFit="1" customWidth="1"/>
    <col min="12766" max="13006" width="9.140625" style="1"/>
    <col min="13007" max="13007" width="65.7109375" style="1" customWidth="1"/>
    <col min="13008" max="13008" width="19.42578125" style="1" customWidth="1"/>
    <col min="13009" max="13009" width="7.7109375" style="1" customWidth="1"/>
    <col min="13010" max="13010" width="19.28515625" style="1" bestFit="1" customWidth="1"/>
    <col min="13011" max="13016" width="0" style="104" hidden="1" customWidth="1"/>
    <col min="13017" max="13018" width="13.5703125" style="1" bestFit="1" customWidth="1"/>
    <col min="13019" max="13019" width="12.42578125" style="1" bestFit="1" customWidth="1"/>
    <col min="13020" max="13020" width="10.7109375" style="1" bestFit="1" customWidth="1"/>
    <col min="13021" max="13021" width="12.42578125" style="1" bestFit="1" customWidth="1"/>
    <col min="13022" max="13262" width="9.140625" style="1"/>
    <col min="13263" max="13263" width="65.7109375" style="1" customWidth="1"/>
    <col min="13264" max="13264" width="19.42578125" style="1" customWidth="1"/>
    <col min="13265" max="13265" width="7.7109375" style="1" customWidth="1"/>
    <col min="13266" max="13266" width="19.28515625" style="1" bestFit="1" customWidth="1"/>
    <col min="13267" max="13272" width="0" style="104" hidden="1" customWidth="1"/>
    <col min="13273" max="13274" width="13.5703125" style="1" bestFit="1" customWidth="1"/>
    <col min="13275" max="13275" width="12.42578125" style="1" bestFit="1" customWidth="1"/>
    <col min="13276" max="13276" width="10.7109375" style="1" bestFit="1" customWidth="1"/>
    <col min="13277" max="13277" width="12.42578125" style="1" bestFit="1" customWidth="1"/>
    <col min="13278" max="13518" width="9.140625" style="1"/>
    <col min="13519" max="13519" width="65.7109375" style="1" customWidth="1"/>
    <col min="13520" max="13520" width="19.42578125" style="1" customWidth="1"/>
    <col min="13521" max="13521" width="7.7109375" style="1" customWidth="1"/>
    <col min="13522" max="13522" width="19.28515625" style="1" bestFit="1" customWidth="1"/>
    <col min="13523" max="13528" width="0" style="104" hidden="1" customWidth="1"/>
    <col min="13529" max="13530" width="13.5703125" style="1" bestFit="1" customWidth="1"/>
    <col min="13531" max="13531" width="12.42578125" style="1" bestFit="1" customWidth="1"/>
    <col min="13532" max="13532" width="10.7109375" style="1" bestFit="1" customWidth="1"/>
    <col min="13533" max="13533" width="12.42578125" style="1" bestFit="1" customWidth="1"/>
    <col min="13534" max="13774" width="9.140625" style="1"/>
    <col min="13775" max="13775" width="65.7109375" style="1" customWidth="1"/>
    <col min="13776" max="13776" width="19.42578125" style="1" customWidth="1"/>
    <col min="13777" max="13777" width="7.7109375" style="1" customWidth="1"/>
    <col min="13778" max="13778" width="19.28515625" style="1" bestFit="1" customWidth="1"/>
    <col min="13779" max="13784" width="0" style="104" hidden="1" customWidth="1"/>
    <col min="13785" max="13786" width="13.5703125" style="1" bestFit="1" customWidth="1"/>
    <col min="13787" max="13787" width="12.42578125" style="1" bestFit="1" customWidth="1"/>
    <col min="13788" max="13788" width="10.7109375" style="1" bestFit="1" customWidth="1"/>
    <col min="13789" max="13789" width="12.42578125" style="1" bestFit="1" customWidth="1"/>
    <col min="13790" max="14030" width="9.140625" style="1"/>
    <col min="14031" max="14031" width="65.7109375" style="1" customWidth="1"/>
    <col min="14032" max="14032" width="19.42578125" style="1" customWidth="1"/>
    <col min="14033" max="14033" width="7.7109375" style="1" customWidth="1"/>
    <col min="14034" max="14034" width="19.28515625" style="1" bestFit="1" customWidth="1"/>
    <col min="14035" max="14040" width="0" style="104" hidden="1" customWidth="1"/>
    <col min="14041" max="14042" width="13.5703125" style="1" bestFit="1" customWidth="1"/>
    <col min="14043" max="14043" width="12.42578125" style="1" bestFit="1" customWidth="1"/>
    <col min="14044" max="14044" width="10.7109375" style="1" bestFit="1" customWidth="1"/>
    <col min="14045" max="14045" width="12.42578125" style="1" bestFit="1" customWidth="1"/>
    <col min="14046" max="14286" width="9.140625" style="1"/>
    <col min="14287" max="14287" width="65.7109375" style="1" customWidth="1"/>
    <col min="14288" max="14288" width="19.42578125" style="1" customWidth="1"/>
    <col min="14289" max="14289" width="7.7109375" style="1" customWidth="1"/>
    <col min="14290" max="14290" width="19.28515625" style="1" bestFit="1" customWidth="1"/>
    <col min="14291" max="14296" width="0" style="104" hidden="1" customWidth="1"/>
    <col min="14297" max="14298" width="13.5703125" style="1" bestFit="1" customWidth="1"/>
    <col min="14299" max="14299" width="12.42578125" style="1" bestFit="1" customWidth="1"/>
    <col min="14300" max="14300" width="10.7109375" style="1" bestFit="1" customWidth="1"/>
    <col min="14301" max="14301" width="12.42578125" style="1" bestFit="1" customWidth="1"/>
    <col min="14302" max="14542" width="9.140625" style="1"/>
    <col min="14543" max="14543" width="65.7109375" style="1" customWidth="1"/>
    <col min="14544" max="14544" width="19.42578125" style="1" customWidth="1"/>
    <col min="14545" max="14545" width="7.7109375" style="1" customWidth="1"/>
    <col min="14546" max="14546" width="19.28515625" style="1" bestFit="1" customWidth="1"/>
    <col min="14547" max="14552" width="0" style="104" hidden="1" customWidth="1"/>
    <col min="14553" max="14554" width="13.5703125" style="1" bestFit="1" customWidth="1"/>
    <col min="14555" max="14555" width="12.42578125" style="1" bestFit="1" customWidth="1"/>
    <col min="14556" max="14556" width="10.7109375" style="1" bestFit="1" customWidth="1"/>
    <col min="14557" max="14557" width="12.42578125" style="1" bestFit="1" customWidth="1"/>
    <col min="14558" max="14798" width="9.140625" style="1"/>
    <col min="14799" max="14799" width="65.7109375" style="1" customWidth="1"/>
    <col min="14800" max="14800" width="19.42578125" style="1" customWidth="1"/>
    <col min="14801" max="14801" width="7.7109375" style="1" customWidth="1"/>
    <col min="14802" max="14802" width="19.28515625" style="1" bestFit="1" customWidth="1"/>
    <col min="14803" max="14808" width="0" style="104" hidden="1" customWidth="1"/>
    <col min="14809" max="14810" width="13.5703125" style="1" bestFit="1" customWidth="1"/>
    <col min="14811" max="14811" width="12.42578125" style="1" bestFit="1" customWidth="1"/>
    <col min="14812" max="14812" width="10.7109375" style="1" bestFit="1" customWidth="1"/>
    <col min="14813" max="14813" width="12.42578125" style="1" bestFit="1" customWidth="1"/>
    <col min="14814" max="15054" width="9.140625" style="1"/>
    <col min="15055" max="15055" width="65.7109375" style="1" customWidth="1"/>
    <col min="15056" max="15056" width="19.42578125" style="1" customWidth="1"/>
    <col min="15057" max="15057" width="7.7109375" style="1" customWidth="1"/>
    <col min="15058" max="15058" width="19.28515625" style="1" bestFit="1" customWidth="1"/>
    <col min="15059" max="15064" width="0" style="104" hidden="1" customWidth="1"/>
    <col min="15065" max="15066" width="13.5703125" style="1" bestFit="1" customWidth="1"/>
    <col min="15067" max="15067" width="12.42578125" style="1" bestFit="1" customWidth="1"/>
    <col min="15068" max="15068" width="10.7109375" style="1" bestFit="1" customWidth="1"/>
    <col min="15069" max="15069" width="12.42578125" style="1" bestFit="1" customWidth="1"/>
    <col min="15070" max="15310" width="9.140625" style="1"/>
    <col min="15311" max="15311" width="65.7109375" style="1" customWidth="1"/>
    <col min="15312" max="15312" width="19.42578125" style="1" customWidth="1"/>
    <col min="15313" max="15313" width="7.7109375" style="1" customWidth="1"/>
    <col min="15314" max="15314" width="19.28515625" style="1" bestFit="1" customWidth="1"/>
    <col min="15315" max="15320" width="0" style="104" hidden="1" customWidth="1"/>
    <col min="15321" max="15322" width="13.5703125" style="1" bestFit="1" customWidth="1"/>
    <col min="15323" max="15323" width="12.42578125" style="1" bestFit="1" customWidth="1"/>
    <col min="15324" max="15324" width="10.7109375" style="1" bestFit="1" customWidth="1"/>
    <col min="15325" max="15325" width="12.42578125" style="1" bestFit="1" customWidth="1"/>
    <col min="15326" max="15566" width="9.140625" style="1"/>
    <col min="15567" max="15567" width="65.7109375" style="1" customWidth="1"/>
    <col min="15568" max="15568" width="19.42578125" style="1" customWidth="1"/>
    <col min="15569" max="15569" width="7.7109375" style="1" customWidth="1"/>
    <col min="15570" max="15570" width="19.28515625" style="1" bestFit="1" customWidth="1"/>
    <col min="15571" max="15576" width="0" style="104" hidden="1" customWidth="1"/>
    <col min="15577" max="15578" width="13.5703125" style="1" bestFit="1" customWidth="1"/>
    <col min="15579" max="15579" width="12.42578125" style="1" bestFit="1" customWidth="1"/>
    <col min="15580" max="15580" width="10.7109375" style="1" bestFit="1" customWidth="1"/>
    <col min="15581" max="15581" width="12.42578125" style="1" bestFit="1" customWidth="1"/>
    <col min="15582" max="15822" width="9.140625" style="1"/>
    <col min="15823" max="15823" width="65.7109375" style="1" customWidth="1"/>
    <col min="15824" max="15824" width="19.42578125" style="1" customWidth="1"/>
    <col min="15825" max="15825" width="7.7109375" style="1" customWidth="1"/>
    <col min="15826" max="15826" width="19.28515625" style="1" bestFit="1" customWidth="1"/>
    <col min="15827" max="15832" width="0" style="104" hidden="1" customWidth="1"/>
    <col min="15833" max="15834" width="13.5703125" style="1" bestFit="1" customWidth="1"/>
    <col min="15835" max="15835" width="12.42578125" style="1" bestFit="1" customWidth="1"/>
    <col min="15836" max="15836" width="10.7109375" style="1" bestFit="1" customWidth="1"/>
    <col min="15837" max="15837" width="12.42578125" style="1" bestFit="1" customWidth="1"/>
    <col min="15838" max="16078" width="9.140625" style="1"/>
    <col min="16079" max="16079" width="65.7109375" style="1" customWidth="1"/>
    <col min="16080" max="16080" width="19.42578125" style="1" customWidth="1"/>
    <col min="16081" max="16081" width="7.7109375" style="1" customWidth="1"/>
    <col min="16082" max="16082" width="19.28515625" style="1" bestFit="1" customWidth="1"/>
    <col min="16083" max="16088" width="0" style="104" hidden="1" customWidth="1"/>
    <col min="16089" max="16090" width="13.5703125" style="1" bestFit="1" customWidth="1"/>
    <col min="16091" max="16091" width="12.42578125" style="1" bestFit="1" customWidth="1"/>
    <col min="16092" max="16092" width="10.7109375" style="1" bestFit="1" customWidth="1"/>
    <col min="16093" max="16093" width="12.42578125" style="1" bestFit="1" customWidth="1"/>
    <col min="16094" max="16384" width="9.140625" style="1"/>
  </cols>
  <sheetData>
    <row r="2" spans="1:16333" ht="18.75" x14ac:dyDescent="0.25">
      <c r="B2" s="101"/>
      <c r="E2" s="355" t="s">
        <v>35</v>
      </c>
      <c r="F2" s="355"/>
    </row>
    <row r="3" spans="1:16333" ht="18.75" x14ac:dyDescent="0.25">
      <c r="B3" s="101"/>
      <c r="E3" s="355" t="s">
        <v>36</v>
      </c>
      <c r="F3" s="355"/>
    </row>
    <row r="4" spans="1:16333" ht="18.75" x14ac:dyDescent="0.25">
      <c r="B4" s="101"/>
      <c r="E4" s="355" t="s">
        <v>37</v>
      </c>
      <c r="F4" s="355"/>
    </row>
    <row r="5" spans="1:16333" ht="18.75" x14ac:dyDescent="0.25">
      <c r="B5" s="101"/>
      <c r="E5" s="355" t="s">
        <v>38</v>
      </c>
      <c r="F5" s="355"/>
    </row>
    <row r="6" spans="1:16333" ht="18.75" x14ac:dyDescent="0.25">
      <c r="B6" s="101"/>
      <c r="E6" s="355" t="s">
        <v>39</v>
      </c>
      <c r="F6" s="355"/>
    </row>
    <row r="7" spans="1:16333" ht="18.75" x14ac:dyDescent="0.25">
      <c r="B7" s="101"/>
      <c r="D7" s="420" t="s">
        <v>877</v>
      </c>
      <c r="E7" s="421"/>
      <c r="F7" s="355"/>
    </row>
    <row r="8" spans="1:16333" ht="18.75" x14ac:dyDescent="0.25">
      <c r="B8" s="101"/>
      <c r="D8" s="422" t="s">
        <v>876</v>
      </c>
      <c r="E8" s="421"/>
      <c r="F8" s="355"/>
    </row>
    <row r="11" spans="1:16333" ht="103.5" customHeight="1" x14ac:dyDescent="0.25">
      <c r="A11" s="418" t="s">
        <v>733</v>
      </c>
      <c r="B11" s="418"/>
      <c r="C11" s="418"/>
      <c r="D11" s="419"/>
      <c r="E11" s="419"/>
      <c r="F11" s="419"/>
    </row>
    <row r="12" spans="1:16333" ht="18" x14ac:dyDescent="0.25">
      <c r="A12" s="105"/>
    </row>
    <row r="13" spans="1:16333" x14ac:dyDescent="0.25">
      <c r="F13" s="106" t="s">
        <v>338</v>
      </c>
    </row>
    <row r="14" spans="1:16333" ht="55.5" customHeight="1" x14ac:dyDescent="0.25">
      <c r="A14" s="107" t="s">
        <v>41</v>
      </c>
      <c r="B14" s="108" t="s">
        <v>339</v>
      </c>
      <c r="C14" s="108" t="s">
        <v>340</v>
      </c>
      <c r="D14" s="109" t="s">
        <v>42</v>
      </c>
      <c r="E14" s="109" t="s">
        <v>326</v>
      </c>
      <c r="F14" s="109" t="s">
        <v>729</v>
      </c>
    </row>
    <row r="15" spans="1:16333" s="115" customFormat="1" ht="15.75" x14ac:dyDescent="0.25">
      <c r="A15" s="110" t="s">
        <v>341</v>
      </c>
      <c r="B15" s="111"/>
      <c r="C15" s="111"/>
      <c r="D15" s="112">
        <f>D16+D23+D32+D37+D44+D52+D62+D66+D73+D79+D82+D85</f>
        <v>1972998754.6899996</v>
      </c>
      <c r="E15" s="112">
        <f t="shared" ref="E15:F15" si="0">E16+E23+E32+E37+E44+E52+E62+E66+E73+E79+E82+E85</f>
        <v>1741859832.6900001</v>
      </c>
      <c r="F15" s="112">
        <f t="shared" si="0"/>
        <v>1778557300.27</v>
      </c>
      <c r="G15" s="114"/>
      <c r="H15" s="114"/>
      <c r="I15" s="114"/>
      <c r="J15" s="114"/>
      <c r="K15" s="114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  <c r="BRS15" s="113"/>
      <c r="BRT15" s="113"/>
      <c r="BRU15" s="113"/>
      <c r="BRV15" s="113"/>
      <c r="BRW15" s="113"/>
      <c r="BRX15" s="113"/>
      <c r="BRY15" s="113"/>
      <c r="BRZ15" s="113"/>
      <c r="BSA15" s="113"/>
      <c r="BSB15" s="113"/>
      <c r="BSC15" s="113"/>
      <c r="BSD15" s="113"/>
      <c r="BSE15" s="113"/>
      <c r="BSF15" s="113"/>
      <c r="BSG15" s="113"/>
      <c r="BSH15" s="113"/>
      <c r="BSI15" s="113"/>
      <c r="BSJ15" s="113"/>
      <c r="BSK15" s="113"/>
      <c r="BSL15" s="113"/>
      <c r="BSM15" s="113"/>
      <c r="BSN15" s="113"/>
      <c r="BSO15" s="113"/>
      <c r="BSP15" s="113"/>
      <c r="BSQ15" s="113"/>
      <c r="BSR15" s="113"/>
      <c r="BSS15" s="113"/>
      <c r="BST15" s="113"/>
      <c r="BSU15" s="113"/>
      <c r="BSV15" s="113"/>
      <c r="BSW15" s="113"/>
      <c r="BSX15" s="113"/>
      <c r="BSY15" s="113"/>
      <c r="BSZ15" s="113"/>
      <c r="BTA15" s="113"/>
      <c r="BTB15" s="113"/>
      <c r="BTC15" s="113"/>
      <c r="BTD15" s="113"/>
      <c r="BTE15" s="113"/>
      <c r="BTF15" s="113"/>
      <c r="BTG15" s="113"/>
      <c r="BTH15" s="113"/>
      <c r="BTI15" s="113"/>
      <c r="BTJ15" s="113"/>
      <c r="BTK15" s="113"/>
      <c r="BTL15" s="113"/>
      <c r="BTM15" s="113"/>
      <c r="BTN15" s="113"/>
      <c r="BTO15" s="113"/>
      <c r="BTP15" s="113"/>
      <c r="BTQ15" s="113"/>
      <c r="BTR15" s="113"/>
      <c r="BTS15" s="113"/>
      <c r="BTT15" s="113"/>
      <c r="BTU15" s="113"/>
      <c r="BTV15" s="113"/>
      <c r="BTW15" s="113"/>
      <c r="BTX15" s="113"/>
      <c r="BTY15" s="113"/>
      <c r="BTZ15" s="113"/>
      <c r="BUA15" s="113"/>
      <c r="BUB15" s="113"/>
      <c r="BUC15" s="113"/>
      <c r="BUD15" s="113"/>
      <c r="BUE15" s="113"/>
      <c r="BUF15" s="113"/>
      <c r="BUG15" s="113"/>
      <c r="BUH15" s="113"/>
      <c r="BUI15" s="113"/>
      <c r="BUJ15" s="113"/>
      <c r="BUK15" s="113"/>
      <c r="BUL15" s="113"/>
      <c r="BUM15" s="113"/>
      <c r="BUN15" s="113"/>
      <c r="BUO15" s="113"/>
      <c r="BUP15" s="113"/>
      <c r="BUQ15" s="113"/>
      <c r="BUR15" s="113"/>
      <c r="BUS15" s="113"/>
      <c r="BUT15" s="113"/>
      <c r="BUU15" s="113"/>
      <c r="BUV15" s="113"/>
      <c r="BUW15" s="113"/>
      <c r="BUX15" s="113"/>
      <c r="BUY15" s="113"/>
      <c r="BUZ15" s="113"/>
      <c r="BVA15" s="113"/>
      <c r="BVB15" s="113"/>
      <c r="BVC15" s="113"/>
      <c r="BVD15" s="113"/>
      <c r="BVE15" s="113"/>
      <c r="BVF15" s="113"/>
      <c r="BVG15" s="113"/>
      <c r="BVH15" s="113"/>
      <c r="BVI15" s="113"/>
      <c r="BVJ15" s="113"/>
      <c r="BVK15" s="113"/>
      <c r="BVL15" s="113"/>
      <c r="BVM15" s="113"/>
      <c r="BVN15" s="113"/>
      <c r="BVO15" s="113"/>
      <c r="BVP15" s="113"/>
      <c r="BVQ15" s="113"/>
      <c r="BVR15" s="113"/>
      <c r="BVS15" s="113"/>
      <c r="BVT15" s="113"/>
      <c r="BVU15" s="113"/>
      <c r="BVV15" s="113"/>
      <c r="BVW15" s="113"/>
      <c r="BVX15" s="113"/>
      <c r="BVY15" s="113"/>
      <c r="BVZ15" s="113"/>
      <c r="BWA15" s="113"/>
      <c r="BWB15" s="113"/>
      <c r="BWC15" s="113"/>
      <c r="BWD15" s="113"/>
      <c r="BWE15" s="113"/>
      <c r="BWF15" s="113"/>
      <c r="BWG15" s="113"/>
      <c r="BWH15" s="113"/>
      <c r="BWI15" s="113"/>
      <c r="BWJ15" s="113"/>
      <c r="BWK15" s="113"/>
      <c r="BWL15" s="113"/>
      <c r="BWM15" s="113"/>
      <c r="BWN15" s="113"/>
      <c r="BWO15" s="113"/>
      <c r="BWP15" s="113"/>
      <c r="BWQ15" s="113"/>
      <c r="BWR15" s="113"/>
      <c r="BWS15" s="113"/>
      <c r="BWT15" s="113"/>
      <c r="BWU15" s="113"/>
      <c r="BWV15" s="113"/>
      <c r="BWW15" s="113"/>
      <c r="BWX15" s="113"/>
      <c r="BWY15" s="113"/>
      <c r="BWZ15" s="113"/>
      <c r="BXA15" s="113"/>
      <c r="BXB15" s="113"/>
      <c r="BXC15" s="113"/>
      <c r="BXD15" s="113"/>
      <c r="BXE15" s="113"/>
      <c r="BXF15" s="113"/>
      <c r="BXG15" s="113"/>
      <c r="BXH15" s="113"/>
      <c r="BXI15" s="113"/>
      <c r="BXJ15" s="113"/>
      <c r="BXK15" s="113"/>
      <c r="BXL15" s="113"/>
      <c r="BXM15" s="113"/>
      <c r="BXN15" s="113"/>
      <c r="BXO15" s="113"/>
      <c r="BXP15" s="113"/>
      <c r="BXQ15" s="113"/>
      <c r="BXR15" s="113"/>
      <c r="BXS15" s="113"/>
      <c r="BXT15" s="113"/>
      <c r="BXU15" s="113"/>
      <c r="BXV15" s="113"/>
      <c r="BXW15" s="113"/>
      <c r="BXX15" s="113"/>
      <c r="BXY15" s="113"/>
      <c r="BXZ15" s="113"/>
      <c r="BYG15" s="113"/>
      <c r="BYH15" s="113"/>
      <c r="BYI15" s="113"/>
      <c r="BYJ15" s="113"/>
      <c r="BYK15" s="113"/>
      <c r="BYL15" s="113"/>
      <c r="BYM15" s="113"/>
      <c r="BYN15" s="113"/>
      <c r="BYO15" s="113"/>
      <c r="BYP15" s="113"/>
      <c r="BYQ15" s="113"/>
      <c r="BYR15" s="113"/>
      <c r="BYS15" s="113"/>
      <c r="BYT15" s="113"/>
      <c r="BYU15" s="113"/>
      <c r="BYV15" s="113"/>
      <c r="BYW15" s="113"/>
      <c r="BYX15" s="113"/>
      <c r="BYY15" s="113"/>
      <c r="BYZ15" s="113"/>
      <c r="BZA15" s="113"/>
      <c r="BZB15" s="113"/>
      <c r="BZC15" s="113"/>
      <c r="BZD15" s="113"/>
      <c r="BZE15" s="113"/>
      <c r="BZF15" s="113"/>
      <c r="BZG15" s="113"/>
      <c r="BZH15" s="113"/>
      <c r="BZI15" s="113"/>
      <c r="BZJ15" s="113"/>
      <c r="BZK15" s="113"/>
      <c r="BZL15" s="113"/>
      <c r="BZM15" s="113"/>
      <c r="BZN15" s="113"/>
      <c r="BZO15" s="113"/>
      <c r="BZP15" s="113"/>
      <c r="BZQ15" s="113"/>
      <c r="BZR15" s="113"/>
      <c r="BZS15" s="113"/>
      <c r="BZT15" s="113"/>
      <c r="BZU15" s="113"/>
      <c r="BZV15" s="113"/>
      <c r="BZW15" s="113"/>
      <c r="BZX15" s="113"/>
      <c r="BZY15" s="113"/>
      <c r="BZZ15" s="113"/>
      <c r="CAA15" s="113"/>
      <c r="CAB15" s="113"/>
      <c r="CAC15" s="113"/>
      <c r="CAD15" s="113"/>
      <c r="CAE15" s="113"/>
      <c r="CAF15" s="113"/>
      <c r="CAG15" s="113"/>
      <c r="CAH15" s="113"/>
      <c r="CAI15" s="113"/>
      <c r="CAJ15" s="113"/>
      <c r="CAK15" s="113"/>
      <c r="CAL15" s="113"/>
      <c r="CAM15" s="113"/>
      <c r="CAN15" s="113"/>
      <c r="CAO15" s="113"/>
      <c r="CAP15" s="113"/>
      <c r="CAQ15" s="113"/>
      <c r="CAR15" s="113"/>
      <c r="CAS15" s="113"/>
      <c r="CAT15" s="113"/>
      <c r="CAU15" s="113"/>
      <c r="CAV15" s="113"/>
      <c r="CAW15" s="113"/>
      <c r="CAX15" s="113"/>
      <c r="CAY15" s="113"/>
      <c r="CAZ15" s="113"/>
      <c r="CBA15" s="113"/>
      <c r="CBB15" s="113"/>
      <c r="CBC15" s="113"/>
      <c r="CBD15" s="113"/>
      <c r="CBE15" s="113"/>
      <c r="CBF15" s="113"/>
      <c r="CBG15" s="113"/>
      <c r="CBH15" s="113"/>
      <c r="CBI15" s="113"/>
      <c r="CBJ15" s="113"/>
      <c r="CBK15" s="113"/>
      <c r="CBL15" s="113"/>
      <c r="CBM15" s="113"/>
      <c r="CBN15" s="113"/>
      <c r="CBO15" s="113"/>
      <c r="CBP15" s="113"/>
      <c r="CBQ15" s="113"/>
      <c r="CBR15" s="113"/>
      <c r="CBS15" s="113"/>
      <c r="CBT15" s="113"/>
      <c r="CBU15" s="113"/>
      <c r="CBV15" s="113"/>
      <c r="CBW15" s="113"/>
      <c r="CBX15" s="113"/>
      <c r="CBY15" s="113"/>
      <c r="CBZ15" s="113"/>
      <c r="CCA15" s="113"/>
      <c r="CCB15" s="113"/>
      <c r="CCC15" s="113"/>
      <c r="CCD15" s="113"/>
      <c r="CCE15" s="113"/>
      <c r="CCF15" s="113"/>
      <c r="CCG15" s="113"/>
      <c r="CCH15" s="113"/>
      <c r="CCI15" s="113"/>
      <c r="CCJ15" s="113"/>
      <c r="CCK15" s="113"/>
      <c r="CCL15" s="113"/>
      <c r="CCM15" s="113"/>
      <c r="CCN15" s="113"/>
      <c r="CCO15" s="113"/>
      <c r="CCP15" s="113"/>
      <c r="CCQ15" s="113"/>
      <c r="CCR15" s="113"/>
      <c r="CCS15" s="113"/>
      <c r="CCT15" s="113"/>
      <c r="CCU15" s="113"/>
      <c r="CCV15" s="113"/>
      <c r="CCW15" s="113"/>
      <c r="CCX15" s="113"/>
      <c r="CCY15" s="113"/>
      <c r="CCZ15" s="113"/>
      <c r="CDA15" s="113"/>
      <c r="CDB15" s="113"/>
      <c r="CDC15" s="113"/>
      <c r="CDD15" s="113"/>
      <c r="CDE15" s="113"/>
      <c r="CDF15" s="113"/>
      <c r="CDG15" s="113"/>
      <c r="CDH15" s="113"/>
      <c r="CDI15" s="113"/>
      <c r="CDJ15" s="113"/>
      <c r="CDK15" s="113"/>
      <c r="CDL15" s="113"/>
      <c r="CDM15" s="113"/>
      <c r="CDN15" s="113"/>
      <c r="CDO15" s="113"/>
      <c r="CDP15" s="113"/>
      <c r="CDQ15" s="113"/>
      <c r="CDR15" s="113"/>
      <c r="CDS15" s="113"/>
      <c r="CDT15" s="113"/>
      <c r="CDU15" s="113"/>
      <c r="CDV15" s="113"/>
      <c r="CDW15" s="113"/>
      <c r="CDX15" s="113"/>
      <c r="CDY15" s="113"/>
      <c r="CDZ15" s="113"/>
      <c r="CEA15" s="113"/>
      <c r="CEB15" s="113"/>
      <c r="CEC15" s="113"/>
      <c r="CED15" s="113"/>
      <c r="CEE15" s="113"/>
      <c r="CEF15" s="113"/>
      <c r="CEG15" s="113"/>
      <c r="CEH15" s="113"/>
      <c r="CEI15" s="113"/>
      <c r="CEJ15" s="113"/>
      <c r="CEK15" s="113"/>
      <c r="CEL15" s="113"/>
      <c r="CEM15" s="113"/>
      <c r="CEN15" s="113"/>
      <c r="CEO15" s="113"/>
      <c r="CEP15" s="113"/>
      <c r="CEQ15" s="113"/>
      <c r="CER15" s="113"/>
      <c r="CES15" s="113"/>
      <c r="CET15" s="113"/>
      <c r="CEU15" s="113"/>
      <c r="CEV15" s="113"/>
      <c r="CEW15" s="113"/>
      <c r="CEX15" s="113"/>
      <c r="CEY15" s="113"/>
      <c r="CEZ15" s="113"/>
      <c r="CFA15" s="113"/>
      <c r="CFB15" s="113"/>
      <c r="CFC15" s="113"/>
      <c r="CFD15" s="113"/>
      <c r="CFE15" s="113"/>
      <c r="CFF15" s="113"/>
      <c r="CFG15" s="113"/>
      <c r="CFH15" s="113"/>
      <c r="CFI15" s="113"/>
      <c r="CFJ15" s="113"/>
      <c r="CFK15" s="113"/>
      <c r="CFL15" s="113"/>
      <c r="CFM15" s="113"/>
      <c r="CFN15" s="113"/>
      <c r="CFO15" s="113"/>
      <c r="CFP15" s="113"/>
      <c r="CFQ15" s="113"/>
      <c r="CFR15" s="113"/>
      <c r="CFS15" s="113"/>
      <c r="CFT15" s="113"/>
      <c r="CFU15" s="113"/>
      <c r="CFV15" s="113"/>
      <c r="CFW15" s="113"/>
      <c r="CFX15" s="113"/>
      <c r="CFY15" s="113"/>
      <c r="CFZ15" s="113"/>
      <c r="CGA15" s="113"/>
      <c r="CGB15" s="113"/>
      <c r="CGC15" s="113"/>
      <c r="CGD15" s="113"/>
      <c r="CGE15" s="113"/>
      <c r="CGF15" s="113"/>
      <c r="CGG15" s="113"/>
      <c r="CGH15" s="113"/>
      <c r="CGI15" s="113"/>
      <c r="CGJ15" s="113"/>
      <c r="CGK15" s="113"/>
      <c r="CGL15" s="113"/>
      <c r="CGM15" s="113"/>
      <c r="CGN15" s="113"/>
      <c r="CGO15" s="113"/>
      <c r="CGP15" s="113"/>
      <c r="CGQ15" s="113"/>
      <c r="CGR15" s="113"/>
      <c r="CGS15" s="113"/>
      <c r="CGT15" s="113"/>
      <c r="CGU15" s="113"/>
      <c r="CGV15" s="113"/>
      <c r="CGW15" s="113"/>
      <c r="CGX15" s="113"/>
      <c r="CGY15" s="113"/>
      <c r="CGZ15" s="113"/>
      <c r="CHA15" s="113"/>
      <c r="CHB15" s="113"/>
      <c r="CHC15" s="113"/>
      <c r="CHD15" s="113"/>
      <c r="CHE15" s="113"/>
      <c r="CHF15" s="113"/>
      <c r="CHG15" s="113"/>
      <c r="CHH15" s="113"/>
      <c r="CHI15" s="113"/>
      <c r="CHJ15" s="113"/>
      <c r="CHK15" s="113"/>
      <c r="CHL15" s="113"/>
      <c r="CHM15" s="113"/>
      <c r="CHN15" s="113"/>
      <c r="CHO15" s="113"/>
      <c r="CHP15" s="113"/>
      <c r="CHQ15" s="113"/>
      <c r="CHR15" s="113"/>
      <c r="CHS15" s="113"/>
      <c r="CHT15" s="113"/>
      <c r="CHU15" s="113"/>
      <c r="CHV15" s="113"/>
      <c r="CIC15" s="113"/>
      <c r="CID15" s="113"/>
      <c r="CIE15" s="113"/>
      <c r="CIF15" s="113"/>
      <c r="CIG15" s="113"/>
      <c r="CIH15" s="113"/>
      <c r="CII15" s="113"/>
      <c r="CIJ15" s="113"/>
      <c r="CIK15" s="113"/>
      <c r="CIL15" s="113"/>
      <c r="CIM15" s="113"/>
      <c r="CIN15" s="113"/>
      <c r="CIO15" s="113"/>
      <c r="CIP15" s="113"/>
      <c r="CIQ15" s="113"/>
      <c r="CIR15" s="113"/>
      <c r="CIS15" s="113"/>
      <c r="CIT15" s="113"/>
      <c r="CIU15" s="113"/>
      <c r="CIV15" s="113"/>
      <c r="CIW15" s="113"/>
      <c r="CIX15" s="113"/>
      <c r="CIY15" s="113"/>
      <c r="CIZ15" s="113"/>
      <c r="CJA15" s="113"/>
      <c r="CJB15" s="113"/>
      <c r="CJC15" s="113"/>
      <c r="CJD15" s="113"/>
      <c r="CJE15" s="113"/>
      <c r="CJF15" s="113"/>
      <c r="CJG15" s="113"/>
      <c r="CJH15" s="113"/>
      <c r="CJI15" s="113"/>
      <c r="CJJ15" s="113"/>
      <c r="CJK15" s="113"/>
      <c r="CJL15" s="113"/>
      <c r="CJM15" s="113"/>
      <c r="CJN15" s="113"/>
      <c r="CJO15" s="113"/>
      <c r="CJP15" s="113"/>
      <c r="CJQ15" s="113"/>
      <c r="CJR15" s="113"/>
      <c r="CJS15" s="113"/>
      <c r="CJT15" s="113"/>
      <c r="CJU15" s="113"/>
      <c r="CJV15" s="113"/>
      <c r="CJW15" s="113"/>
      <c r="CJX15" s="113"/>
      <c r="CJY15" s="113"/>
      <c r="CJZ15" s="113"/>
      <c r="CKA15" s="113"/>
      <c r="CKB15" s="113"/>
      <c r="CKC15" s="113"/>
      <c r="CKD15" s="113"/>
      <c r="CKE15" s="113"/>
      <c r="CKF15" s="113"/>
      <c r="CKG15" s="113"/>
      <c r="CKH15" s="113"/>
      <c r="CKI15" s="113"/>
      <c r="CKJ15" s="113"/>
      <c r="CKK15" s="113"/>
      <c r="CKL15" s="113"/>
      <c r="CKM15" s="113"/>
      <c r="CKN15" s="113"/>
      <c r="CKO15" s="113"/>
      <c r="CKP15" s="113"/>
      <c r="CKQ15" s="113"/>
      <c r="CKR15" s="113"/>
      <c r="CKS15" s="113"/>
      <c r="CKT15" s="113"/>
      <c r="CKU15" s="113"/>
      <c r="CKV15" s="113"/>
      <c r="CKW15" s="113"/>
      <c r="CKX15" s="113"/>
      <c r="CKY15" s="113"/>
      <c r="CKZ15" s="113"/>
      <c r="CLA15" s="113"/>
      <c r="CLB15" s="113"/>
      <c r="CLC15" s="113"/>
      <c r="CLD15" s="113"/>
      <c r="CLE15" s="113"/>
      <c r="CLF15" s="113"/>
      <c r="CLG15" s="113"/>
      <c r="CLH15" s="113"/>
      <c r="CLI15" s="113"/>
      <c r="CLJ15" s="113"/>
      <c r="CLK15" s="113"/>
      <c r="CLL15" s="113"/>
      <c r="CLM15" s="113"/>
      <c r="CLN15" s="113"/>
      <c r="CLO15" s="113"/>
      <c r="CLP15" s="113"/>
      <c r="CLQ15" s="113"/>
      <c r="CLR15" s="113"/>
      <c r="CLS15" s="113"/>
      <c r="CLT15" s="113"/>
      <c r="CLU15" s="113"/>
      <c r="CLV15" s="113"/>
      <c r="CLW15" s="113"/>
      <c r="CLX15" s="113"/>
      <c r="CLY15" s="113"/>
      <c r="CLZ15" s="113"/>
      <c r="CMA15" s="113"/>
      <c r="CMB15" s="113"/>
      <c r="CMC15" s="113"/>
      <c r="CMD15" s="113"/>
      <c r="CME15" s="113"/>
      <c r="CMF15" s="113"/>
      <c r="CMG15" s="113"/>
      <c r="CMH15" s="113"/>
      <c r="CMI15" s="113"/>
      <c r="CMJ15" s="113"/>
      <c r="CMK15" s="113"/>
      <c r="CML15" s="113"/>
      <c r="CMM15" s="113"/>
      <c r="CMN15" s="113"/>
      <c r="CMO15" s="113"/>
      <c r="CMP15" s="113"/>
      <c r="CMQ15" s="113"/>
      <c r="CMR15" s="113"/>
      <c r="CMS15" s="113"/>
      <c r="CMT15" s="113"/>
      <c r="CMU15" s="113"/>
      <c r="CMV15" s="113"/>
      <c r="CMW15" s="113"/>
      <c r="CMX15" s="113"/>
      <c r="CMY15" s="113"/>
      <c r="CMZ15" s="113"/>
      <c r="CNA15" s="113"/>
      <c r="CNB15" s="113"/>
      <c r="CNC15" s="113"/>
      <c r="CND15" s="113"/>
      <c r="CNE15" s="113"/>
      <c r="CNF15" s="113"/>
      <c r="CNG15" s="113"/>
      <c r="CNH15" s="113"/>
      <c r="CNI15" s="113"/>
      <c r="CNJ15" s="113"/>
      <c r="CNK15" s="113"/>
      <c r="CNL15" s="113"/>
      <c r="CNM15" s="113"/>
      <c r="CNN15" s="113"/>
      <c r="CNO15" s="113"/>
      <c r="CNP15" s="113"/>
      <c r="CNQ15" s="113"/>
      <c r="CNR15" s="113"/>
      <c r="CNS15" s="113"/>
      <c r="CNT15" s="113"/>
      <c r="CNU15" s="113"/>
      <c r="CNV15" s="113"/>
      <c r="CNW15" s="113"/>
      <c r="CNX15" s="113"/>
      <c r="CNY15" s="113"/>
      <c r="CNZ15" s="113"/>
      <c r="COA15" s="113"/>
      <c r="COB15" s="113"/>
      <c r="COC15" s="113"/>
      <c r="COD15" s="113"/>
      <c r="COE15" s="113"/>
      <c r="COF15" s="113"/>
      <c r="COG15" s="113"/>
      <c r="COH15" s="113"/>
      <c r="COI15" s="113"/>
      <c r="COJ15" s="113"/>
      <c r="COK15" s="113"/>
      <c r="COL15" s="113"/>
      <c r="COM15" s="113"/>
      <c r="CON15" s="113"/>
      <c r="COO15" s="113"/>
      <c r="COP15" s="113"/>
      <c r="COQ15" s="113"/>
      <c r="COR15" s="113"/>
      <c r="COS15" s="113"/>
      <c r="COT15" s="113"/>
      <c r="COU15" s="113"/>
      <c r="COV15" s="113"/>
      <c r="COW15" s="113"/>
      <c r="COX15" s="113"/>
      <c r="COY15" s="113"/>
      <c r="COZ15" s="113"/>
      <c r="CPA15" s="113"/>
      <c r="CPB15" s="113"/>
      <c r="CPC15" s="113"/>
      <c r="CPD15" s="113"/>
      <c r="CPE15" s="113"/>
      <c r="CPF15" s="113"/>
      <c r="CPG15" s="113"/>
      <c r="CPH15" s="113"/>
      <c r="CPI15" s="113"/>
      <c r="CPJ15" s="113"/>
      <c r="CPK15" s="113"/>
      <c r="CPL15" s="113"/>
      <c r="CPM15" s="113"/>
      <c r="CPN15" s="113"/>
      <c r="CPO15" s="113"/>
      <c r="CPP15" s="113"/>
      <c r="CPQ15" s="113"/>
      <c r="CPR15" s="113"/>
      <c r="CPS15" s="113"/>
      <c r="CPT15" s="113"/>
      <c r="CPU15" s="113"/>
      <c r="CPV15" s="113"/>
      <c r="CPW15" s="113"/>
      <c r="CPX15" s="113"/>
      <c r="CPY15" s="113"/>
      <c r="CPZ15" s="113"/>
      <c r="CQA15" s="113"/>
      <c r="CQB15" s="113"/>
      <c r="CQC15" s="113"/>
      <c r="CQD15" s="113"/>
      <c r="CQE15" s="113"/>
      <c r="CQF15" s="113"/>
      <c r="CQG15" s="113"/>
      <c r="CQH15" s="113"/>
      <c r="CQI15" s="113"/>
      <c r="CQJ15" s="113"/>
      <c r="CQK15" s="113"/>
      <c r="CQL15" s="113"/>
      <c r="CQM15" s="113"/>
      <c r="CQN15" s="113"/>
      <c r="CQO15" s="113"/>
      <c r="CQP15" s="113"/>
      <c r="CQQ15" s="113"/>
      <c r="CQR15" s="113"/>
      <c r="CQS15" s="113"/>
      <c r="CQT15" s="113"/>
      <c r="CQU15" s="113"/>
      <c r="CQV15" s="113"/>
      <c r="CQW15" s="113"/>
      <c r="CQX15" s="113"/>
      <c r="CQY15" s="113"/>
      <c r="CQZ15" s="113"/>
      <c r="CRA15" s="113"/>
      <c r="CRB15" s="113"/>
      <c r="CRC15" s="113"/>
      <c r="CRD15" s="113"/>
      <c r="CRE15" s="113"/>
      <c r="CRF15" s="113"/>
      <c r="CRG15" s="113"/>
      <c r="CRH15" s="113"/>
      <c r="CRI15" s="113"/>
      <c r="CRJ15" s="113"/>
      <c r="CRK15" s="113"/>
      <c r="CRL15" s="113"/>
      <c r="CRM15" s="113"/>
      <c r="CRN15" s="113"/>
      <c r="CRO15" s="113"/>
      <c r="CRP15" s="113"/>
      <c r="CRQ15" s="113"/>
      <c r="CRR15" s="113"/>
      <c r="CRY15" s="113"/>
      <c r="CRZ15" s="113"/>
      <c r="CSA15" s="113"/>
      <c r="CSB15" s="113"/>
      <c r="CSC15" s="113"/>
      <c r="CSD15" s="113"/>
      <c r="CSE15" s="113"/>
      <c r="CSF15" s="113"/>
      <c r="CSG15" s="113"/>
      <c r="CSH15" s="113"/>
      <c r="CSI15" s="113"/>
      <c r="CSJ15" s="113"/>
      <c r="CSK15" s="113"/>
      <c r="CSL15" s="113"/>
      <c r="CSM15" s="113"/>
      <c r="CSN15" s="113"/>
      <c r="CSO15" s="113"/>
      <c r="CSP15" s="113"/>
      <c r="CSQ15" s="113"/>
      <c r="CSR15" s="113"/>
      <c r="CSS15" s="113"/>
      <c r="CST15" s="113"/>
      <c r="CSU15" s="113"/>
      <c r="CSV15" s="113"/>
      <c r="CSW15" s="113"/>
      <c r="CSX15" s="113"/>
      <c r="CSY15" s="113"/>
      <c r="CSZ15" s="113"/>
      <c r="CTA15" s="113"/>
      <c r="CTB15" s="113"/>
      <c r="CTC15" s="113"/>
      <c r="CTD15" s="113"/>
      <c r="CTE15" s="113"/>
      <c r="CTF15" s="113"/>
      <c r="CTG15" s="113"/>
      <c r="CTH15" s="113"/>
      <c r="CTI15" s="113"/>
      <c r="CTJ15" s="113"/>
      <c r="CTK15" s="113"/>
      <c r="CTL15" s="113"/>
      <c r="CTM15" s="113"/>
      <c r="CTN15" s="113"/>
      <c r="CTO15" s="113"/>
      <c r="CTP15" s="113"/>
      <c r="CTQ15" s="113"/>
      <c r="CTR15" s="113"/>
      <c r="CTS15" s="113"/>
      <c r="CTT15" s="113"/>
      <c r="CTU15" s="113"/>
      <c r="CTV15" s="113"/>
      <c r="CTW15" s="113"/>
      <c r="CTX15" s="113"/>
      <c r="CTY15" s="113"/>
      <c r="CTZ15" s="113"/>
      <c r="CUA15" s="113"/>
      <c r="CUB15" s="113"/>
      <c r="CUC15" s="113"/>
      <c r="CUD15" s="113"/>
      <c r="CUE15" s="113"/>
      <c r="CUF15" s="113"/>
      <c r="CUG15" s="113"/>
      <c r="CUH15" s="113"/>
      <c r="CUI15" s="113"/>
      <c r="CUJ15" s="113"/>
      <c r="CUK15" s="113"/>
      <c r="CUL15" s="113"/>
      <c r="CUM15" s="113"/>
      <c r="CUN15" s="113"/>
      <c r="CUO15" s="113"/>
      <c r="CUP15" s="113"/>
      <c r="CUQ15" s="113"/>
      <c r="CUR15" s="113"/>
      <c r="CUS15" s="113"/>
      <c r="CUT15" s="113"/>
      <c r="CUU15" s="113"/>
      <c r="CUV15" s="113"/>
      <c r="CUW15" s="113"/>
      <c r="CUX15" s="113"/>
      <c r="CUY15" s="113"/>
      <c r="CUZ15" s="113"/>
      <c r="CVA15" s="113"/>
      <c r="CVB15" s="113"/>
      <c r="CVC15" s="113"/>
      <c r="CVD15" s="113"/>
      <c r="CVE15" s="113"/>
      <c r="CVF15" s="113"/>
      <c r="CVG15" s="113"/>
      <c r="CVH15" s="113"/>
      <c r="CVI15" s="113"/>
      <c r="CVJ15" s="113"/>
      <c r="CVK15" s="113"/>
      <c r="CVL15" s="113"/>
      <c r="CVM15" s="113"/>
      <c r="CVN15" s="113"/>
      <c r="CVO15" s="113"/>
      <c r="CVP15" s="113"/>
      <c r="CVQ15" s="113"/>
      <c r="CVR15" s="113"/>
      <c r="CVS15" s="113"/>
      <c r="CVT15" s="113"/>
      <c r="CVU15" s="113"/>
      <c r="CVV15" s="113"/>
      <c r="CVW15" s="113"/>
      <c r="CVX15" s="113"/>
      <c r="CVY15" s="113"/>
      <c r="CVZ15" s="113"/>
      <c r="CWA15" s="113"/>
      <c r="CWB15" s="113"/>
      <c r="CWC15" s="113"/>
      <c r="CWD15" s="113"/>
      <c r="CWE15" s="113"/>
      <c r="CWF15" s="113"/>
      <c r="CWG15" s="113"/>
      <c r="CWH15" s="113"/>
      <c r="CWI15" s="113"/>
      <c r="CWJ15" s="113"/>
      <c r="CWK15" s="113"/>
      <c r="CWL15" s="113"/>
      <c r="CWM15" s="113"/>
      <c r="CWN15" s="113"/>
      <c r="CWO15" s="113"/>
      <c r="CWP15" s="113"/>
      <c r="CWQ15" s="113"/>
      <c r="CWR15" s="113"/>
      <c r="CWS15" s="113"/>
      <c r="CWT15" s="113"/>
      <c r="CWU15" s="113"/>
      <c r="CWV15" s="113"/>
      <c r="CWW15" s="113"/>
      <c r="CWX15" s="113"/>
      <c r="CWY15" s="113"/>
      <c r="CWZ15" s="113"/>
      <c r="CXA15" s="113"/>
      <c r="CXB15" s="113"/>
      <c r="CXC15" s="113"/>
      <c r="CXD15" s="113"/>
      <c r="CXE15" s="113"/>
      <c r="CXF15" s="113"/>
      <c r="CXG15" s="113"/>
      <c r="CXH15" s="113"/>
      <c r="CXI15" s="113"/>
      <c r="CXJ15" s="113"/>
      <c r="CXK15" s="113"/>
      <c r="CXL15" s="113"/>
      <c r="CXM15" s="113"/>
      <c r="CXN15" s="113"/>
      <c r="CXO15" s="113"/>
      <c r="CXP15" s="113"/>
      <c r="CXQ15" s="113"/>
      <c r="CXR15" s="113"/>
      <c r="CXS15" s="113"/>
      <c r="CXT15" s="113"/>
      <c r="CXU15" s="113"/>
      <c r="CXV15" s="113"/>
      <c r="CXW15" s="113"/>
      <c r="CXX15" s="113"/>
      <c r="CXY15" s="113"/>
      <c r="CXZ15" s="113"/>
      <c r="CYA15" s="113"/>
      <c r="CYB15" s="113"/>
      <c r="CYC15" s="113"/>
      <c r="CYD15" s="113"/>
      <c r="CYE15" s="113"/>
      <c r="CYF15" s="113"/>
      <c r="CYG15" s="113"/>
      <c r="CYH15" s="113"/>
      <c r="CYI15" s="113"/>
      <c r="CYJ15" s="113"/>
      <c r="CYK15" s="113"/>
      <c r="CYL15" s="113"/>
      <c r="CYM15" s="113"/>
      <c r="CYN15" s="113"/>
      <c r="CYO15" s="113"/>
      <c r="CYP15" s="113"/>
      <c r="CYQ15" s="113"/>
      <c r="CYR15" s="113"/>
      <c r="CYS15" s="113"/>
      <c r="CYT15" s="113"/>
      <c r="CYU15" s="113"/>
      <c r="CYV15" s="113"/>
      <c r="CYW15" s="113"/>
      <c r="CYX15" s="113"/>
      <c r="CYY15" s="113"/>
      <c r="CYZ15" s="113"/>
      <c r="CZA15" s="113"/>
      <c r="CZB15" s="113"/>
      <c r="CZC15" s="113"/>
      <c r="CZD15" s="113"/>
      <c r="CZE15" s="113"/>
      <c r="CZF15" s="113"/>
      <c r="CZG15" s="113"/>
      <c r="CZH15" s="113"/>
      <c r="CZI15" s="113"/>
      <c r="CZJ15" s="113"/>
      <c r="CZK15" s="113"/>
      <c r="CZL15" s="113"/>
      <c r="CZM15" s="113"/>
      <c r="CZN15" s="113"/>
      <c r="CZO15" s="113"/>
      <c r="CZP15" s="113"/>
      <c r="CZQ15" s="113"/>
      <c r="CZR15" s="113"/>
      <c r="CZS15" s="113"/>
      <c r="CZT15" s="113"/>
      <c r="CZU15" s="113"/>
      <c r="CZV15" s="113"/>
      <c r="CZW15" s="113"/>
      <c r="CZX15" s="113"/>
      <c r="CZY15" s="113"/>
      <c r="CZZ15" s="113"/>
      <c r="DAA15" s="113"/>
      <c r="DAB15" s="113"/>
      <c r="DAC15" s="113"/>
      <c r="DAD15" s="113"/>
      <c r="DAE15" s="113"/>
      <c r="DAF15" s="113"/>
      <c r="DAG15" s="113"/>
      <c r="DAH15" s="113"/>
      <c r="DAI15" s="113"/>
      <c r="DAJ15" s="113"/>
      <c r="DAK15" s="113"/>
      <c r="DAL15" s="113"/>
      <c r="DAM15" s="113"/>
      <c r="DAN15" s="113"/>
      <c r="DAO15" s="113"/>
      <c r="DAP15" s="113"/>
      <c r="DAQ15" s="113"/>
      <c r="DAR15" s="113"/>
      <c r="DAS15" s="113"/>
      <c r="DAT15" s="113"/>
      <c r="DAU15" s="113"/>
      <c r="DAV15" s="113"/>
      <c r="DAW15" s="113"/>
      <c r="DAX15" s="113"/>
      <c r="DAY15" s="113"/>
      <c r="DAZ15" s="113"/>
      <c r="DBA15" s="113"/>
      <c r="DBB15" s="113"/>
      <c r="DBC15" s="113"/>
      <c r="DBD15" s="113"/>
      <c r="DBE15" s="113"/>
      <c r="DBF15" s="113"/>
      <c r="DBG15" s="113"/>
      <c r="DBH15" s="113"/>
      <c r="DBI15" s="113"/>
      <c r="DBJ15" s="113"/>
      <c r="DBK15" s="113"/>
      <c r="DBL15" s="113"/>
      <c r="DBM15" s="113"/>
      <c r="DBN15" s="113"/>
      <c r="DBU15" s="113"/>
      <c r="DBV15" s="113"/>
      <c r="DBW15" s="113"/>
      <c r="DBX15" s="113"/>
      <c r="DBY15" s="113"/>
      <c r="DBZ15" s="113"/>
      <c r="DCA15" s="113"/>
      <c r="DCB15" s="113"/>
      <c r="DCC15" s="113"/>
      <c r="DCD15" s="113"/>
      <c r="DCE15" s="113"/>
      <c r="DCF15" s="113"/>
      <c r="DCG15" s="113"/>
      <c r="DCH15" s="113"/>
      <c r="DCI15" s="113"/>
      <c r="DCJ15" s="113"/>
      <c r="DCK15" s="113"/>
      <c r="DCL15" s="113"/>
      <c r="DCM15" s="113"/>
      <c r="DCN15" s="113"/>
      <c r="DCO15" s="113"/>
      <c r="DCP15" s="113"/>
      <c r="DCQ15" s="113"/>
      <c r="DCR15" s="113"/>
      <c r="DCS15" s="113"/>
      <c r="DCT15" s="113"/>
      <c r="DCU15" s="113"/>
      <c r="DCV15" s="113"/>
      <c r="DCW15" s="113"/>
      <c r="DCX15" s="113"/>
      <c r="DCY15" s="113"/>
      <c r="DCZ15" s="113"/>
      <c r="DDA15" s="113"/>
      <c r="DDB15" s="113"/>
      <c r="DDC15" s="113"/>
      <c r="DDD15" s="113"/>
      <c r="DDE15" s="113"/>
      <c r="DDF15" s="113"/>
      <c r="DDG15" s="113"/>
      <c r="DDH15" s="113"/>
      <c r="DDI15" s="113"/>
      <c r="DDJ15" s="113"/>
      <c r="DDK15" s="113"/>
      <c r="DDL15" s="113"/>
      <c r="DDM15" s="113"/>
      <c r="DDN15" s="113"/>
      <c r="DDO15" s="113"/>
      <c r="DDP15" s="113"/>
      <c r="DDQ15" s="113"/>
      <c r="DDR15" s="113"/>
      <c r="DDS15" s="113"/>
      <c r="DDT15" s="113"/>
      <c r="DDU15" s="113"/>
      <c r="DDV15" s="113"/>
      <c r="DDW15" s="113"/>
      <c r="DDX15" s="113"/>
      <c r="DDY15" s="113"/>
      <c r="DDZ15" s="113"/>
      <c r="DEA15" s="113"/>
      <c r="DEB15" s="113"/>
      <c r="DEC15" s="113"/>
      <c r="DED15" s="113"/>
      <c r="DEE15" s="113"/>
      <c r="DEF15" s="113"/>
      <c r="DEG15" s="113"/>
      <c r="DEH15" s="113"/>
      <c r="DEI15" s="113"/>
      <c r="DEJ15" s="113"/>
      <c r="DEK15" s="113"/>
      <c r="DEL15" s="113"/>
      <c r="DEM15" s="113"/>
      <c r="DEN15" s="113"/>
      <c r="DEO15" s="113"/>
      <c r="DEP15" s="113"/>
      <c r="DEQ15" s="113"/>
      <c r="DER15" s="113"/>
      <c r="DES15" s="113"/>
      <c r="DET15" s="113"/>
      <c r="DEU15" s="113"/>
      <c r="DEV15" s="113"/>
      <c r="DEW15" s="113"/>
      <c r="DEX15" s="113"/>
      <c r="DEY15" s="113"/>
      <c r="DEZ15" s="113"/>
      <c r="DFA15" s="113"/>
      <c r="DFB15" s="113"/>
      <c r="DFC15" s="113"/>
      <c r="DFD15" s="113"/>
      <c r="DFE15" s="113"/>
      <c r="DFF15" s="113"/>
      <c r="DFG15" s="113"/>
      <c r="DFH15" s="113"/>
      <c r="DFI15" s="113"/>
      <c r="DFJ15" s="113"/>
      <c r="DFK15" s="113"/>
      <c r="DFL15" s="113"/>
      <c r="DFM15" s="113"/>
      <c r="DFN15" s="113"/>
      <c r="DFO15" s="113"/>
      <c r="DFP15" s="113"/>
      <c r="DFQ15" s="113"/>
      <c r="DFR15" s="113"/>
      <c r="DFS15" s="113"/>
      <c r="DFT15" s="113"/>
      <c r="DFU15" s="113"/>
      <c r="DFV15" s="113"/>
      <c r="DFW15" s="113"/>
      <c r="DFX15" s="113"/>
      <c r="DFY15" s="113"/>
      <c r="DFZ15" s="113"/>
      <c r="DGA15" s="113"/>
      <c r="DGB15" s="113"/>
      <c r="DGC15" s="113"/>
      <c r="DGD15" s="113"/>
      <c r="DGE15" s="113"/>
      <c r="DGF15" s="113"/>
      <c r="DGG15" s="113"/>
      <c r="DGH15" s="113"/>
      <c r="DGI15" s="113"/>
      <c r="DGJ15" s="113"/>
      <c r="DGK15" s="113"/>
      <c r="DGL15" s="113"/>
      <c r="DGM15" s="113"/>
      <c r="DGN15" s="113"/>
      <c r="DGO15" s="113"/>
      <c r="DGP15" s="113"/>
      <c r="DGQ15" s="113"/>
      <c r="DGR15" s="113"/>
      <c r="DGS15" s="113"/>
      <c r="DGT15" s="113"/>
      <c r="DGU15" s="113"/>
      <c r="DGV15" s="113"/>
      <c r="DGW15" s="113"/>
      <c r="DGX15" s="113"/>
      <c r="DGY15" s="113"/>
      <c r="DGZ15" s="113"/>
      <c r="DHA15" s="113"/>
      <c r="DHB15" s="113"/>
      <c r="DHC15" s="113"/>
      <c r="DHD15" s="113"/>
      <c r="DHE15" s="113"/>
      <c r="DHF15" s="113"/>
      <c r="DHG15" s="113"/>
      <c r="DHH15" s="113"/>
      <c r="DHI15" s="113"/>
      <c r="DHJ15" s="113"/>
      <c r="DHK15" s="113"/>
      <c r="DHL15" s="113"/>
      <c r="DHM15" s="113"/>
      <c r="DHN15" s="113"/>
      <c r="DHO15" s="113"/>
      <c r="DHP15" s="113"/>
      <c r="DHQ15" s="113"/>
      <c r="DHR15" s="113"/>
      <c r="DHS15" s="113"/>
      <c r="DHT15" s="113"/>
      <c r="DHU15" s="113"/>
      <c r="DHV15" s="113"/>
      <c r="DHW15" s="113"/>
      <c r="DHX15" s="113"/>
      <c r="DHY15" s="113"/>
      <c r="DHZ15" s="113"/>
      <c r="DIA15" s="113"/>
      <c r="DIB15" s="113"/>
      <c r="DIC15" s="113"/>
      <c r="DID15" s="113"/>
      <c r="DIE15" s="113"/>
      <c r="DIF15" s="113"/>
      <c r="DIG15" s="113"/>
      <c r="DIH15" s="113"/>
      <c r="DII15" s="113"/>
      <c r="DIJ15" s="113"/>
      <c r="DIK15" s="113"/>
      <c r="DIL15" s="113"/>
      <c r="DIM15" s="113"/>
      <c r="DIN15" s="113"/>
      <c r="DIO15" s="113"/>
      <c r="DIP15" s="113"/>
      <c r="DIQ15" s="113"/>
      <c r="DIR15" s="113"/>
      <c r="DIS15" s="113"/>
      <c r="DIT15" s="113"/>
      <c r="DIU15" s="113"/>
      <c r="DIV15" s="113"/>
      <c r="DIW15" s="113"/>
      <c r="DIX15" s="113"/>
      <c r="DIY15" s="113"/>
      <c r="DIZ15" s="113"/>
      <c r="DJA15" s="113"/>
      <c r="DJB15" s="113"/>
      <c r="DJC15" s="113"/>
      <c r="DJD15" s="113"/>
      <c r="DJE15" s="113"/>
      <c r="DJF15" s="113"/>
      <c r="DJG15" s="113"/>
      <c r="DJH15" s="113"/>
      <c r="DJI15" s="113"/>
      <c r="DJJ15" s="113"/>
      <c r="DJK15" s="113"/>
      <c r="DJL15" s="113"/>
      <c r="DJM15" s="113"/>
      <c r="DJN15" s="113"/>
      <c r="DJO15" s="113"/>
      <c r="DJP15" s="113"/>
      <c r="DJQ15" s="113"/>
      <c r="DJR15" s="113"/>
      <c r="DJS15" s="113"/>
      <c r="DJT15" s="113"/>
      <c r="DJU15" s="113"/>
      <c r="DJV15" s="113"/>
      <c r="DJW15" s="113"/>
      <c r="DJX15" s="113"/>
      <c r="DJY15" s="113"/>
      <c r="DJZ15" s="113"/>
      <c r="DKA15" s="113"/>
      <c r="DKB15" s="113"/>
      <c r="DKC15" s="113"/>
      <c r="DKD15" s="113"/>
      <c r="DKE15" s="113"/>
      <c r="DKF15" s="113"/>
      <c r="DKG15" s="113"/>
      <c r="DKH15" s="113"/>
      <c r="DKI15" s="113"/>
      <c r="DKJ15" s="113"/>
      <c r="DKK15" s="113"/>
      <c r="DKL15" s="113"/>
      <c r="DKM15" s="113"/>
      <c r="DKN15" s="113"/>
      <c r="DKO15" s="113"/>
      <c r="DKP15" s="113"/>
      <c r="DKQ15" s="113"/>
      <c r="DKR15" s="113"/>
      <c r="DKS15" s="113"/>
      <c r="DKT15" s="113"/>
      <c r="DKU15" s="113"/>
      <c r="DKV15" s="113"/>
      <c r="DKW15" s="113"/>
      <c r="DKX15" s="113"/>
      <c r="DKY15" s="113"/>
      <c r="DKZ15" s="113"/>
      <c r="DLA15" s="113"/>
      <c r="DLB15" s="113"/>
      <c r="DLC15" s="113"/>
      <c r="DLD15" s="113"/>
      <c r="DLE15" s="113"/>
      <c r="DLF15" s="113"/>
      <c r="DLG15" s="113"/>
      <c r="DLH15" s="113"/>
      <c r="DLI15" s="113"/>
      <c r="DLJ15" s="113"/>
      <c r="DLQ15" s="113"/>
      <c r="DLR15" s="113"/>
      <c r="DLS15" s="113"/>
      <c r="DLT15" s="113"/>
      <c r="DLU15" s="113"/>
      <c r="DLV15" s="113"/>
      <c r="DLW15" s="113"/>
      <c r="DLX15" s="113"/>
      <c r="DLY15" s="113"/>
      <c r="DLZ15" s="113"/>
      <c r="DMA15" s="113"/>
      <c r="DMB15" s="113"/>
      <c r="DMC15" s="113"/>
      <c r="DMD15" s="113"/>
      <c r="DME15" s="113"/>
      <c r="DMF15" s="113"/>
      <c r="DMG15" s="113"/>
      <c r="DMH15" s="113"/>
      <c r="DMI15" s="113"/>
      <c r="DMJ15" s="113"/>
      <c r="DMK15" s="113"/>
      <c r="DML15" s="113"/>
      <c r="DMM15" s="113"/>
      <c r="DMN15" s="113"/>
      <c r="DMO15" s="113"/>
      <c r="DMP15" s="113"/>
      <c r="DMQ15" s="113"/>
      <c r="DMR15" s="113"/>
      <c r="DMS15" s="113"/>
      <c r="DMT15" s="113"/>
      <c r="DMU15" s="113"/>
      <c r="DMV15" s="113"/>
      <c r="DMW15" s="113"/>
      <c r="DMX15" s="113"/>
      <c r="DMY15" s="113"/>
      <c r="DMZ15" s="113"/>
      <c r="DNA15" s="113"/>
      <c r="DNB15" s="113"/>
      <c r="DNC15" s="113"/>
      <c r="DND15" s="113"/>
      <c r="DNE15" s="113"/>
      <c r="DNF15" s="113"/>
      <c r="DNG15" s="113"/>
      <c r="DNH15" s="113"/>
      <c r="DNI15" s="113"/>
      <c r="DNJ15" s="113"/>
      <c r="DNK15" s="113"/>
      <c r="DNL15" s="113"/>
      <c r="DNM15" s="113"/>
      <c r="DNN15" s="113"/>
      <c r="DNO15" s="113"/>
      <c r="DNP15" s="113"/>
      <c r="DNQ15" s="113"/>
      <c r="DNR15" s="113"/>
      <c r="DNS15" s="113"/>
      <c r="DNT15" s="113"/>
      <c r="DNU15" s="113"/>
      <c r="DNV15" s="113"/>
      <c r="DNW15" s="113"/>
      <c r="DNX15" s="113"/>
      <c r="DNY15" s="113"/>
      <c r="DNZ15" s="113"/>
      <c r="DOA15" s="113"/>
      <c r="DOB15" s="113"/>
      <c r="DOC15" s="113"/>
      <c r="DOD15" s="113"/>
      <c r="DOE15" s="113"/>
      <c r="DOF15" s="113"/>
      <c r="DOG15" s="113"/>
      <c r="DOH15" s="113"/>
      <c r="DOI15" s="113"/>
      <c r="DOJ15" s="113"/>
      <c r="DOK15" s="113"/>
      <c r="DOL15" s="113"/>
      <c r="DOM15" s="113"/>
      <c r="DON15" s="113"/>
      <c r="DOO15" s="113"/>
      <c r="DOP15" s="113"/>
      <c r="DOQ15" s="113"/>
      <c r="DOR15" s="113"/>
      <c r="DOS15" s="113"/>
      <c r="DOT15" s="113"/>
      <c r="DOU15" s="113"/>
      <c r="DOV15" s="113"/>
      <c r="DOW15" s="113"/>
      <c r="DOX15" s="113"/>
      <c r="DOY15" s="113"/>
      <c r="DOZ15" s="113"/>
      <c r="DPA15" s="113"/>
      <c r="DPB15" s="113"/>
      <c r="DPC15" s="113"/>
      <c r="DPD15" s="113"/>
      <c r="DPE15" s="113"/>
      <c r="DPF15" s="113"/>
      <c r="DPG15" s="113"/>
      <c r="DPH15" s="113"/>
      <c r="DPI15" s="113"/>
      <c r="DPJ15" s="113"/>
      <c r="DPK15" s="113"/>
      <c r="DPL15" s="113"/>
      <c r="DPM15" s="113"/>
      <c r="DPN15" s="113"/>
      <c r="DPO15" s="113"/>
      <c r="DPP15" s="113"/>
      <c r="DPQ15" s="113"/>
      <c r="DPR15" s="113"/>
      <c r="DPS15" s="113"/>
      <c r="DPT15" s="113"/>
      <c r="DPU15" s="113"/>
      <c r="DPV15" s="113"/>
      <c r="DPW15" s="113"/>
      <c r="DPX15" s="113"/>
      <c r="DPY15" s="113"/>
      <c r="DPZ15" s="113"/>
      <c r="DQA15" s="113"/>
      <c r="DQB15" s="113"/>
      <c r="DQC15" s="113"/>
      <c r="DQD15" s="113"/>
      <c r="DQE15" s="113"/>
      <c r="DQF15" s="113"/>
      <c r="DQG15" s="113"/>
      <c r="DQH15" s="113"/>
      <c r="DQI15" s="113"/>
      <c r="DQJ15" s="113"/>
      <c r="DQK15" s="113"/>
      <c r="DQL15" s="113"/>
      <c r="DQM15" s="113"/>
      <c r="DQN15" s="113"/>
      <c r="DQO15" s="113"/>
      <c r="DQP15" s="113"/>
      <c r="DQQ15" s="113"/>
      <c r="DQR15" s="113"/>
      <c r="DQS15" s="113"/>
      <c r="DQT15" s="113"/>
      <c r="DQU15" s="113"/>
      <c r="DQV15" s="113"/>
      <c r="DQW15" s="113"/>
      <c r="DQX15" s="113"/>
      <c r="DQY15" s="113"/>
      <c r="DQZ15" s="113"/>
      <c r="DRA15" s="113"/>
      <c r="DRB15" s="113"/>
      <c r="DRC15" s="113"/>
      <c r="DRD15" s="113"/>
      <c r="DRE15" s="113"/>
      <c r="DRF15" s="113"/>
      <c r="DRG15" s="113"/>
      <c r="DRH15" s="113"/>
      <c r="DRI15" s="113"/>
      <c r="DRJ15" s="113"/>
      <c r="DRK15" s="113"/>
      <c r="DRL15" s="113"/>
      <c r="DRM15" s="113"/>
      <c r="DRN15" s="113"/>
      <c r="DRO15" s="113"/>
      <c r="DRP15" s="113"/>
      <c r="DRQ15" s="113"/>
      <c r="DRR15" s="113"/>
      <c r="DRS15" s="113"/>
      <c r="DRT15" s="113"/>
      <c r="DRU15" s="113"/>
      <c r="DRV15" s="113"/>
      <c r="DRW15" s="113"/>
      <c r="DRX15" s="113"/>
      <c r="DRY15" s="113"/>
      <c r="DRZ15" s="113"/>
      <c r="DSA15" s="113"/>
      <c r="DSB15" s="113"/>
      <c r="DSC15" s="113"/>
      <c r="DSD15" s="113"/>
      <c r="DSE15" s="113"/>
      <c r="DSF15" s="113"/>
      <c r="DSG15" s="113"/>
      <c r="DSH15" s="113"/>
      <c r="DSI15" s="113"/>
      <c r="DSJ15" s="113"/>
      <c r="DSK15" s="113"/>
      <c r="DSL15" s="113"/>
      <c r="DSM15" s="113"/>
      <c r="DSN15" s="113"/>
      <c r="DSO15" s="113"/>
      <c r="DSP15" s="113"/>
      <c r="DSQ15" s="113"/>
      <c r="DSR15" s="113"/>
      <c r="DSS15" s="113"/>
      <c r="DST15" s="113"/>
      <c r="DSU15" s="113"/>
      <c r="DSV15" s="113"/>
      <c r="DSW15" s="113"/>
      <c r="DSX15" s="113"/>
      <c r="DSY15" s="113"/>
      <c r="DSZ15" s="113"/>
      <c r="DTA15" s="113"/>
      <c r="DTB15" s="113"/>
      <c r="DTC15" s="113"/>
      <c r="DTD15" s="113"/>
      <c r="DTE15" s="113"/>
      <c r="DTF15" s="113"/>
      <c r="DTG15" s="113"/>
      <c r="DTH15" s="113"/>
      <c r="DTI15" s="113"/>
      <c r="DTJ15" s="113"/>
      <c r="DTK15" s="113"/>
      <c r="DTL15" s="113"/>
      <c r="DTM15" s="113"/>
      <c r="DTN15" s="113"/>
      <c r="DTO15" s="113"/>
      <c r="DTP15" s="113"/>
      <c r="DTQ15" s="113"/>
      <c r="DTR15" s="113"/>
      <c r="DTS15" s="113"/>
      <c r="DTT15" s="113"/>
      <c r="DTU15" s="113"/>
      <c r="DTV15" s="113"/>
      <c r="DTW15" s="113"/>
      <c r="DTX15" s="113"/>
      <c r="DTY15" s="113"/>
      <c r="DTZ15" s="113"/>
      <c r="DUA15" s="113"/>
      <c r="DUB15" s="113"/>
      <c r="DUC15" s="113"/>
      <c r="DUD15" s="113"/>
      <c r="DUE15" s="113"/>
      <c r="DUF15" s="113"/>
      <c r="DUG15" s="113"/>
      <c r="DUH15" s="113"/>
      <c r="DUI15" s="113"/>
      <c r="DUJ15" s="113"/>
      <c r="DUK15" s="113"/>
      <c r="DUL15" s="113"/>
      <c r="DUM15" s="113"/>
      <c r="DUN15" s="113"/>
      <c r="DUO15" s="113"/>
      <c r="DUP15" s="113"/>
      <c r="DUQ15" s="113"/>
      <c r="DUR15" s="113"/>
      <c r="DUS15" s="113"/>
      <c r="DUT15" s="113"/>
      <c r="DUU15" s="113"/>
      <c r="DUV15" s="113"/>
      <c r="DUW15" s="113"/>
      <c r="DUX15" s="113"/>
      <c r="DUY15" s="113"/>
      <c r="DUZ15" s="113"/>
      <c r="DVA15" s="113"/>
      <c r="DVB15" s="113"/>
      <c r="DVC15" s="113"/>
      <c r="DVD15" s="113"/>
      <c r="DVE15" s="113"/>
      <c r="DVF15" s="113"/>
      <c r="DVM15" s="113"/>
      <c r="DVN15" s="113"/>
      <c r="DVO15" s="113"/>
      <c r="DVP15" s="113"/>
      <c r="DVQ15" s="113"/>
      <c r="DVR15" s="113"/>
      <c r="DVS15" s="113"/>
      <c r="DVT15" s="113"/>
      <c r="DVU15" s="113"/>
      <c r="DVV15" s="113"/>
      <c r="DVW15" s="113"/>
      <c r="DVX15" s="113"/>
      <c r="DVY15" s="113"/>
      <c r="DVZ15" s="113"/>
      <c r="DWA15" s="113"/>
      <c r="DWB15" s="113"/>
      <c r="DWC15" s="113"/>
      <c r="DWD15" s="113"/>
      <c r="DWE15" s="113"/>
      <c r="DWF15" s="113"/>
      <c r="DWG15" s="113"/>
      <c r="DWH15" s="113"/>
      <c r="DWI15" s="113"/>
      <c r="DWJ15" s="113"/>
      <c r="DWK15" s="113"/>
      <c r="DWL15" s="113"/>
      <c r="DWM15" s="113"/>
      <c r="DWN15" s="113"/>
      <c r="DWO15" s="113"/>
      <c r="DWP15" s="113"/>
      <c r="DWQ15" s="113"/>
      <c r="DWR15" s="113"/>
      <c r="DWS15" s="113"/>
      <c r="DWT15" s="113"/>
      <c r="DWU15" s="113"/>
      <c r="DWV15" s="113"/>
      <c r="DWW15" s="113"/>
      <c r="DWX15" s="113"/>
      <c r="DWY15" s="113"/>
      <c r="DWZ15" s="113"/>
      <c r="DXA15" s="113"/>
      <c r="DXB15" s="113"/>
      <c r="DXC15" s="113"/>
      <c r="DXD15" s="113"/>
      <c r="DXE15" s="113"/>
      <c r="DXF15" s="113"/>
      <c r="DXG15" s="113"/>
      <c r="DXH15" s="113"/>
      <c r="DXI15" s="113"/>
      <c r="DXJ15" s="113"/>
      <c r="DXK15" s="113"/>
      <c r="DXL15" s="113"/>
      <c r="DXM15" s="113"/>
      <c r="DXN15" s="113"/>
      <c r="DXO15" s="113"/>
      <c r="DXP15" s="113"/>
      <c r="DXQ15" s="113"/>
      <c r="DXR15" s="113"/>
      <c r="DXS15" s="113"/>
      <c r="DXT15" s="113"/>
      <c r="DXU15" s="113"/>
      <c r="DXV15" s="113"/>
      <c r="DXW15" s="113"/>
      <c r="DXX15" s="113"/>
      <c r="DXY15" s="113"/>
      <c r="DXZ15" s="113"/>
      <c r="DYA15" s="113"/>
      <c r="DYB15" s="113"/>
      <c r="DYC15" s="113"/>
      <c r="DYD15" s="113"/>
      <c r="DYE15" s="113"/>
      <c r="DYF15" s="113"/>
      <c r="DYG15" s="113"/>
      <c r="DYH15" s="113"/>
      <c r="DYI15" s="113"/>
      <c r="DYJ15" s="113"/>
      <c r="DYK15" s="113"/>
      <c r="DYL15" s="113"/>
      <c r="DYM15" s="113"/>
      <c r="DYN15" s="113"/>
      <c r="DYO15" s="113"/>
      <c r="DYP15" s="113"/>
      <c r="DYQ15" s="113"/>
      <c r="DYR15" s="113"/>
      <c r="DYS15" s="113"/>
      <c r="DYT15" s="113"/>
      <c r="DYU15" s="113"/>
      <c r="DYV15" s="113"/>
      <c r="DYW15" s="113"/>
      <c r="DYX15" s="113"/>
      <c r="DYY15" s="113"/>
      <c r="DYZ15" s="113"/>
      <c r="DZA15" s="113"/>
      <c r="DZB15" s="113"/>
      <c r="DZC15" s="113"/>
      <c r="DZD15" s="113"/>
      <c r="DZE15" s="113"/>
      <c r="DZF15" s="113"/>
      <c r="DZG15" s="113"/>
      <c r="DZH15" s="113"/>
      <c r="DZI15" s="113"/>
      <c r="DZJ15" s="113"/>
      <c r="DZK15" s="113"/>
      <c r="DZL15" s="113"/>
      <c r="DZM15" s="113"/>
      <c r="DZN15" s="113"/>
      <c r="DZO15" s="113"/>
      <c r="DZP15" s="113"/>
      <c r="DZQ15" s="113"/>
      <c r="DZR15" s="113"/>
      <c r="DZS15" s="113"/>
      <c r="DZT15" s="113"/>
      <c r="DZU15" s="113"/>
      <c r="DZV15" s="113"/>
      <c r="DZW15" s="113"/>
      <c r="DZX15" s="113"/>
      <c r="DZY15" s="113"/>
      <c r="DZZ15" s="113"/>
      <c r="EAA15" s="113"/>
      <c r="EAB15" s="113"/>
      <c r="EAC15" s="113"/>
      <c r="EAD15" s="113"/>
      <c r="EAE15" s="113"/>
      <c r="EAF15" s="113"/>
      <c r="EAG15" s="113"/>
      <c r="EAH15" s="113"/>
      <c r="EAI15" s="113"/>
      <c r="EAJ15" s="113"/>
      <c r="EAK15" s="113"/>
      <c r="EAL15" s="113"/>
      <c r="EAM15" s="113"/>
      <c r="EAN15" s="113"/>
      <c r="EAO15" s="113"/>
      <c r="EAP15" s="113"/>
      <c r="EAQ15" s="113"/>
      <c r="EAR15" s="113"/>
      <c r="EAS15" s="113"/>
      <c r="EAT15" s="113"/>
      <c r="EAU15" s="113"/>
      <c r="EAV15" s="113"/>
      <c r="EAW15" s="113"/>
      <c r="EAX15" s="113"/>
      <c r="EAY15" s="113"/>
      <c r="EAZ15" s="113"/>
      <c r="EBA15" s="113"/>
      <c r="EBB15" s="113"/>
      <c r="EBC15" s="113"/>
      <c r="EBD15" s="113"/>
      <c r="EBE15" s="113"/>
      <c r="EBF15" s="113"/>
      <c r="EBG15" s="113"/>
      <c r="EBH15" s="113"/>
      <c r="EBI15" s="113"/>
      <c r="EBJ15" s="113"/>
      <c r="EBK15" s="113"/>
      <c r="EBL15" s="113"/>
      <c r="EBM15" s="113"/>
      <c r="EBN15" s="113"/>
      <c r="EBO15" s="113"/>
      <c r="EBP15" s="113"/>
      <c r="EBQ15" s="113"/>
      <c r="EBR15" s="113"/>
      <c r="EBS15" s="113"/>
      <c r="EBT15" s="113"/>
      <c r="EBU15" s="113"/>
      <c r="EBV15" s="113"/>
      <c r="EBW15" s="113"/>
      <c r="EBX15" s="113"/>
      <c r="EBY15" s="113"/>
      <c r="EBZ15" s="113"/>
      <c r="ECA15" s="113"/>
      <c r="ECB15" s="113"/>
      <c r="ECC15" s="113"/>
      <c r="ECD15" s="113"/>
      <c r="ECE15" s="113"/>
      <c r="ECF15" s="113"/>
      <c r="ECG15" s="113"/>
      <c r="ECH15" s="113"/>
      <c r="ECI15" s="113"/>
      <c r="ECJ15" s="113"/>
      <c r="ECK15" s="113"/>
      <c r="ECL15" s="113"/>
      <c r="ECM15" s="113"/>
      <c r="ECN15" s="113"/>
      <c r="ECO15" s="113"/>
      <c r="ECP15" s="113"/>
      <c r="ECQ15" s="113"/>
      <c r="ECR15" s="113"/>
      <c r="ECS15" s="113"/>
      <c r="ECT15" s="113"/>
      <c r="ECU15" s="113"/>
      <c r="ECV15" s="113"/>
      <c r="ECW15" s="113"/>
      <c r="ECX15" s="113"/>
      <c r="ECY15" s="113"/>
      <c r="ECZ15" s="113"/>
      <c r="EDA15" s="113"/>
      <c r="EDB15" s="113"/>
      <c r="EDC15" s="113"/>
      <c r="EDD15" s="113"/>
      <c r="EDE15" s="113"/>
      <c r="EDF15" s="113"/>
      <c r="EDG15" s="113"/>
      <c r="EDH15" s="113"/>
      <c r="EDI15" s="113"/>
      <c r="EDJ15" s="113"/>
      <c r="EDK15" s="113"/>
      <c r="EDL15" s="113"/>
      <c r="EDM15" s="113"/>
      <c r="EDN15" s="113"/>
      <c r="EDO15" s="113"/>
      <c r="EDP15" s="113"/>
      <c r="EDQ15" s="113"/>
      <c r="EDR15" s="113"/>
      <c r="EDS15" s="113"/>
      <c r="EDT15" s="113"/>
      <c r="EDU15" s="113"/>
      <c r="EDV15" s="113"/>
      <c r="EDW15" s="113"/>
      <c r="EDX15" s="113"/>
      <c r="EDY15" s="113"/>
      <c r="EDZ15" s="113"/>
      <c r="EEA15" s="113"/>
      <c r="EEB15" s="113"/>
      <c r="EEC15" s="113"/>
      <c r="EED15" s="113"/>
      <c r="EEE15" s="113"/>
      <c r="EEF15" s="113"/>
      <c r="EEG15" s="113"/>
      <c r="EEH15" s="113"/>
      <c r="EEI15" s="113"/>
      <c r="EEJ15" s="113"/>
      <c r="EEK15" s="113"/>
      <c r="EEL15" s="113"/>
      <c r="EEM15" s="113"/>
      <c r="EEN15" s="113"/>
      <c r="EEO15" s="113"/>
      <c r="EEP15" s="113"/>
      <c r="EEQ15" s="113"/>
      <c r="EER15" s="113"/>
      <c r="EES15" s="113"/>
      <c r="EET15" s="113"/>
      <c r="EEU15" s="113"/>
      <c r="EEV15" s="113"/>
      <c r="EEW15" s="113"/>
      <c r="EEX15" s="113"/>
      <c r="EEY15" s="113"/>
      <c r="EEZ15" s="113"/>
      <c r="EFA15" s="113"/>
      <c r="EFB15" s="113"/>
      <c r="EFI15" s="113"/>
      <c r="EFJ15" s="113"/>
      <c r="EFK15" s="113"/>
      <c r="EFL15" s="113"/>
      <c r="EFM15" s="113"/>
      <c r="EFN15" s="113"/>
      <c r="EFO15" s="113"/>
      <c r="EFP15" s="113"/>
      <c r="EFQ15" s="113"/>
      <c r="EFR15" s="113"/>
      <c r="EFS15" s="113"/>
      <c r="EFT15" s="113"/>
      <c r="EFU15" s="113"/>
      <c r="EFV15" s="113"/>
      <c r="EFW15" s="113"/>
      <c r="EFX15" s="113"/>
      <c r="EFY15" s="113"/>
      <c r="EFZ15" s="113"/>
      <c r="EGA15" s="113"/>
      <c r="EGB15" s="113"/>
      <c r="EGC15" s="113"/>
      <c r="EGD15" s="113"/>
      <c r="EGE15" s="113"/>
      <c r="EGF15" s="113"/>
      <c r="EGG15" s="113"/>
      <c r="EGH15" s="113"/>
      <c r="EGI15" s="113"/>
      <c r="EGJ15" s="113"/>
      <c r="EGK15" s="113"/>
      <c r="EGL15" s="113"/>
      <c r="EGM15" s="113"/>
      <c r="EGN15" s="113"/>
      <c r="EGO15" s="113"/>
      <c r="EGP15" s="113"/>
      <c r="EGQ15" s="113"/>
      <c r="EGR15" s="113"/>
      <c r="EGS15" s="113"/>
      <c r="EGT15" s="113"/>
      <c r="EGU15" s="113"/>
      <c r="EGV15" s="113"/>
      <c r="EGW15" s="113"/>
      <c r="EGX15" s="113"/>
      <c r="EGY15" s="113"/>
      <c r="EGZ15" s="113"/>
      <c r="EHA15" s="113"/>
      <c r="EHB15" s="113"/>
      <c r="EHC15" s="113"/>
      <c r="EHD15" s="113"/>
      <c r="EHE15" s="113"/>
      <c r="EHF15" s="113"/>
      <c r="EHG15" s="113"/>
      <c r="EHH15" s="113"/>
      <c r="EHI15" s="113"/>
      <c r="EHJ15" s="113"/>
      <c r="EHK15" s="113"/>
      <c r="EHL15" s="113"/>
      <c r="EHM15" s="113"/>
      <c r="EHN15" s="113"/>
      <c r="EHO15" s="113"/>
      <c r="EHP15" s="113"/>
      <c r="EHQ15" s="113"/>
      <c r="EHR15" s="113"/>
      <c r="EHS15" s="113"/>
      <c r="EHT15" s="113"/>
      <c r="EHU15" s="113"/>
      <c r="EHV15" s="113"/>
      <c r="EHW15" s="113"/>
      <c r="EHX15" s="113"/>
      <c r="EHY15" s="113"/>
      <c r="EHZ15" s="113"/>
      <c r="EIA15" s="113"/>
      <c r="EIB15" s="113"/>
      <c r="EIC15" s="113"/>
      <c r="EID15" s="113"/>
      <c r="EIE15" s="113"/>
      <c r="EIF15" s="113"/>
      <c r="EIG15" s="113"/>
      <c r="EIH15" s="113"/>
      <c r="EII15" s="113"/>
      <c r="EIJ15" s="113"/>
      <c r="EIK15" s="113"/>
      <c r="EIL15" s="113"/>
      <c r="EIM15" s="113"/>
      <c r="EIN15" s="113"/>
      <c r="EIO15" s="113"/>
      <c r="EIP15" s="113"/>
      <c r="EIQ15" s="113"/>
      <c r="EIR15" s="113"/>
      <c r="EIS15" s="113"/>
      <c r="EIT15" s="113"/>
      <c r="EIU15" s="113"/>
      <c r="EIV15" s="113"/>
      <c r="EIW15" s="113"/>
      <c r="EIX15" s="113"/>
      <c r="EIY15" s="113"/>
      <c r="EIZ15" s="113"/>
      <c r="EJA15" s="113"/>
      <c r="EJB15" s="113"/>
      <c r="EJC15" s="113"/>
      <c r="EJD15" s="113"/>
      <c r="EJE15" s="113"/>
      <c r="EJF15" s="113"/>
      <c r="EJG15" s="113"/>
      <c r="EJH15" s="113"/>
      <c r="EJI15" s="113"/>
      <c r="EJJ15" s="113"/>
      <c r="EJK15" s="113"/>
      <c r="EJL15" s="113"/>
      <c r="EJM15" s="113"/>
      <c r="EJN15" s="113"/>
      <c r="EJO15" s="113"/>
      <c r="EJP15" s="113"/>
      <c r="EJQ15" s="113"/>
      <c r="EJR15" s="113"/>
      <c r="EJS15" s="113"/>
      <c r="EJT15" s="113"/>
      <c r="EJU15" s="113"/>
      <c r="EJV15" s="113"/>
      <c r="EJW15" s="113"/>
      <c r="EJX15" s="113"/>
      <c r="EJY15" s="113"/>
      <c r="EJZ15" s="113"/>
      <c r="EKA15" s="113"/>
      <c r="EKB15" s="113"/>
      <c r="EKC15" s="113"/>
      <c r="EKD15" s="113"/>
      <c r="EKE15" s="113"/>
      <c r="EKF15" s="113"/>
      <c r="EKG15" s="113"/>
      <c r="EKH15" s="113"/>
      <c r="EKI15" s="113"/>
      <c r="EKJ15" s="113"/>
      <c r="EKK15" s="113"/>
      <c r="EKL15" s="113"/>
      <c r="EKM15" s="113"/>
      <c r="EKN15" s="113"/>
      <c r="EKO15" s="113"/>
      <c r="EKP15" s="113"/>
      <c r="EKQ15" s="113"/>
      <c r="EKR15" s="113"/>
      <c r="EKS15" s="113"/>
      <c r="EKT15" s="113"/>
      <c r="EKU15" s="113"/>
      <c r="EKV15" s="113"/>
      <c r="EKW15" s="113"/>
      <c r="EKX15" s="113"/>
      <c r="EKY15" s="113"/>
      <c r="EKZ15" s="113"/>
      <c r="ELA15" s="113"/>
      <c r="ELB15" s="113"/>
      <c r="ELC15" s="113"/>
      <c r="ELD15" s="113"/>
      <c r="ELE15" s="113"/>
      <c r="ELF15" s="113"/>
      <c r="ELG15" s="113"/>
      <c r="ELH15" s="113"/>
      <c r="ELI15" s="113"/>
      <c r="ELJ15" s="113"/>
      <c r="ELK15" s="113"/>
      <c r="ELL15" s="113"/>
      <c r="ELM15" s="113"/>
      <c r="ELN15" s="113"/>
      <c r="ELO15" s="113"/>
      <c r="ELP15" s="113"/>
      <c r="ELQ15" s="113"/>
      <c r="ELR15" s="113"/>
      <c r="ELS15" s="113"/>
      <c r="ELT15" s="113"/>
      <c r="ELU15" s="113"/>
      <c r="ELV15" s="113"/>
      <c r="ELW15" s="113"/>
      <c r="ELX15" s="113"/>
      <c r="ELY15" s="113"/>
      <c r="ELZ15" s="113"/>
      <c r="EMA15" s="113"/>
      <c r="EMB15" s="113"/>
      <c r="EMC15" s="113"/>
      <c r="EMD15" s="113"/>
      <c r="EME15" s="113"/>
      <c r="EMF15" s="113"/>
      <c r="EMG15" s="113"/>
      <c r="EMH15" s="113"/>
      <c r="EMI15" s="113"/>
      <c r="EMJ15" s="113"/>
      <c r="EMK15" s="113"/>
      <c r="EML15" s="113"/>
      <c r="EMM15" s="113"/>
      <c r="EMN15" s="113"/>
      <c r="EMO15" s="113"/>
      <c r="EMP15" s="113"/>
      <c r="EMQ15" s="113"/>
      <c r="EMR15" s="113"/>
      <c r="EMS15" s="113"/>
      <c r="EMT15" s="113"/>
      <c r="EMU15" s="113"/>
      <c r="EMV15" s="113"/>
      <c r="EMW15" s="113"/>
      <c r="EMX15" s="113"/>
      <c r="EMY15" s="113"/>
      <c r="EMZ15" s="113"/>
      <c r="ENA15" s="113"/>
      <c r="ENB15" s="113"/>
      <c r="ENC15" s="113"/>
      <c r="END15" s="113"/>
      <c r="ENE15" s="113"/>
      <c r="ENF15" s="113"/>
      <c r="ENG15" s="113"/>
      <c r="ENH15" s="113"/>
      <c r="ENI15" s="113"/>
      <c r="ENJ15" s="113"/>
      <c r="ENK15" s="113"/>
      <c r="ENL15" s="113"/>
      <c r="ENM15" s="113"/>
      <c r="ENN15" s="113"/>
      <c r="ENO15" s="113"/>
      <c r="ENP15" s="113"/>
      <c r="ENQ15" s="113"/>
      <c r="ENR15" s="113"/>
      <c r="ENS15" s="113"/>
      <c r="ENT15" s="113"/>
      <c r="ENU15" s="113"/>
      <c r="ENV15" s="113"/>
      <c r="ENW15" s="113"/>
      <c r="ENX15" s="113"/>
      <c r="ENY15" s="113"/>
      <c r="ENZ15" s="113"/>
      <c r="EOA15" s="113"/>
      <c r="EOB15" s="113"/>
      <c r="EOC15" s="113"/>
      <c r="EOD15" s="113"/>
      <c r="EOE15" s="113"/>
      <c r="EOF15" s="113"/>
      <c r="EOG15" s="113"/>
      <c r="EOH15" s="113"/>
      <c r="EOI15" s="113"/>
      <c r="EOJ15" s="113"/>
      <c r="EOK15" s="113"/>
      <c r="EOL15" s="113"/>
      <c r="EOM15" s="113"/>
      <c r="EON15" s="113"/>
      <c r="EOO15" s="113"/>
      <c r="EOP15" s="113"/>
      <c r="EOQ15" s="113"/>
      <c r="EOR15" s="113"/>
      <c r="EOS15" s="113"/>
      <c r="EOT15" s="113"/>
      <c r="EOU15" s="113"/>
      <c r="EOV15" s="113"/>
      <c r="EOW15" s="113"/>
      <c r="EOX15" s="113"/>
      <c r="EPE15" s="113"/>
      <c r="EPF15" s="113"/>
      <c r="EPG15" s="113"/>
      <c r="EPH15" s="113"/>
      <c r="EPI15" s="113"/>
      <c r="EPJ15" s="113"/>
      <c r="EPK15" s="113"/>
      <c r="EPL15" s="113"/>
      <c r="EPM15" s="113"/>
      <c r="EPN15" s="113"/>
      <c r="EPO15" s="113"/>
      <c r="EPP15" s="113"/>
      <c r="EPQ15" s="113"/>
      <c r="EPR15" s="113"/>
      <c r="EPS15" s="113"/>
      <c r="EPT15" s="113"/>
      <c r="EPU15" s="113"/>
      <c r="EPV15" s="113"/>
      <c r="EPW15" s="113"/>
      <c r="EPX15" s="113"/>
      <c r="EPY15" s="113"/>
      <c r="EPZ15" s="113"/>
      <c r="EQA15" s="113"/>
      <c r="EQB15" s="113"/>
      <c r="EQC15" s="113"/>
      <c r="EQD15" s="113"/>
      <c r="EQE15" s="113"/>
      <c r="EQF15" s="113"/>
      <c r="EQG15" s="113"/>
      <c r="EQH15" s="113"/>
      <c r="EQI15" s="113"/>
      <c r="EQJ15" s="113"/>
      <c r="EQK15" s="113"/>
      <c r="EQL15" s="113"/>
      <c r="EQM15" s="113"/>
      <c r="EQN15" s="113"/>
      <c r="EQO15" s="113"/>
      <c r="EQP15" s="113"/>
      <c r="EQQ15" s="113"/>
      <c r="EQR15" s="113"/>
      <c r="EQS15" s="113"/>
      <c r="EQT15" s="113"/>
      <c r="EQU15" s="113"/>
      <c r="EQV15" s="113"/>
      <c r="EQW15" s="113"/>
      <c r="EQX15" s="113"/>
      <c r="EQY15" s="113"/>
      <c r="EQZ15" s="113"/>
      <c r="ERA15" s="113"/>
      <c r="ERB15" s="113"/>
      <c r="ERC15" s="113"/>
      <c r="ERD15" s="113"/>
      <c r="ERE15" s="113"/>
      <c r="ERF15" s="113"/>
      <c r="ERG15" s="113"/>
      <c r="ERH15" s="113"/>
      <c r="ERI15" s="113"/>
      <c r="ERJ15" s="113"/>
      <c r="ERK15" s="113"/>
      <c r="ERL15" s="113"/>
      <c r="ERM15" s="113"/>
      <c r="ERN15" s="113"/>
      <c r="ERO15" s="113"/>
      <c r="ERP15" s="113"/>
      <c r="ERQ15" s="113"/>
      <c r="ERR15" s="113"/>
      <c r="ERS15" s="113"/>
      <c r="ERT15" s="113"/>
      <c r="ERU15" s="113"/>
      <c r="ERV15" s="113"/>
      <c r="ERW15" s="113"/>
      <c r="ERX15" s="113"/>
      <c r="ERY15" s="113"/>
      <c r="ERZ15" s="113"/>
      <c r="ESA15" s="113"/>
      <c r="ESB15" s="113"/>
      <c r="ESC15" s="113"/>
      <c r="ESD15" s="113"/>
      <c r="ESE15" s="113"/>
      <c r="ESF15" s="113"/>
      <c r="ESG15" s="113"/>
      <c r="ESH15" s="113"/>
      <c r="ESI15" s="113"/>
      <c r="ESJ15" s="113"/>
      <c r="ESK15" s="113"/>
      <c r="ESL15" s="113"/>
      <c r="ESM15" s="113"/>
      <c r="ESN15" s="113"/>
      <c r="ESO15" s="113"/>
      <c r="ESP15" s="113"/>
      <c r="ESQ15" s="113"/>
      <c r="ESR15" s="113"/>
      <c r="ESS15" s="113"/>
      <c r="EST15" s="113"/>
      <c r="ESU15" s="113"/>
      <c r="ESV15" s="113"/>
      <c r="ESW15" s="113"/>
      <c r="ESX15" s="113"/>
      <c r="ESY15" s="113"/>
      <c r="ESZ15" s="113"/>
      <c r="ETA15" s="113"/>
      <c r="ETB15" s="113"/>
      <c r="ETC15" s="113"/>
      <c r="ETD15" s="113"/>
      <c r="ETE15" s="113"/>
      <c r="ETF15" s="113"/>
      <c r="ETG15" s="113"/>
      <c r="ETH15" s="113"/>
      <c r="ETI15" s="113"/>
      <c r="ETJ15" s="113"/>
      <c r="ETK15" s="113"/>
      <c r="ETL15" s="113"/>
      <c r="ETM15" s="113"/>
      <c r="ETN15" s="113"/>
      <c r="ETO15" s="113"/>
      <c r="ETP15" s="113"/>
      <c r="ETQ15" s="113"/>
      <c r="ETR15" s="113"/>
      <c r="ETS15" s="113"/>
      <c r="ETT15" s="113"/>
      <c r="ETU15" s="113"/>
      <c r="ETV15" s="113"/>
      <c r="ETW15" s="113"/>
      <c r="ETX15" s="113"/>
      <c r="ETY15" s="113"/>
      <c r="ETZ15" s="113"/>
      <c r="EUA15" s="113"/>
      <c r="EUB15" s="113"/>
      <c r="EUC15" s="113"/>
      <c r="EUD15" s="113"/>
      <c r="EUE15" s="113"/>
      <c r="EUF15" s="113"/>
      <c r="EUG15" s="113"/>
      <c r="EUH15" s="113"/>
      <c r="EUI15" s="113"/>
      <c r="EUJ15" s="113"/>
      <c r="EUK15" s="113"/>
      <c r="EUL15" s="113"/>
      <c r="EUM15" s="113"/>
      <c r="EUN15" s="113"/>
      <c r="EUO15" s="113"/>
      <c r="EUP15" s="113"/>
      <c r="EUQ15" s="113"/>
      <c r="EUR15" s="113"/>
      <c r="EUS15" s="113"/>
      <c r="EUT15" s="113"/>
      <c r="EUU15" s="113"/>
      <c r="EUV15" s="113"/>
      <c r="EUW15" s="113"/>
      <c r="EUX15" s="113"/>
      <c r="EUY15" s="113"/>
      <c r="EUZ15" s="113"/>
      <c r="EVA15" s="113"/>
      <c r="EVB15" s="113"/>
      <c r="EVC15" s="113"/>
      <c r="EVD15" s="113"/>
      <c r="EVE15" s="113"/>
      <c r="EVF15" s="113"/>
      <c r="EVG15" s="113"/>
      <c r="EVH15" s="113"/>
      <c r="EVI15" s="113"/>
      <c r="EVJ15" s="113"/>
      <c r="EVK15" s="113"/>
      <c r="EVL15" s="113"/>
      <c r="EVM15" s="113"/>
      <c r="EVN15" s="113"/>
      <c r="EVO15" s="113"/>
      <c r="EVP15" s="113"/>
      <c r="EVQ15" s="113"/>
      <c r="EVR15" s="113"/>
      <c r="EVS15" s="113"/>
      <c r="EVT15" s="113"/>
      <c r="EVU15" s="113"/>
      <c r="EVV15" s="113"/>
      <c r="EVW15" s="113"/>
      <c r="EVX15" s="113"/>
      <c r="EVY15" s="113"/>
      <c r="EVZ15" s="113"/>
      <c r="EWA15" s="113"/>
      <c r="EWB15" s="113"/>
      <c r="EWC15" s="113"/>
      <c r="EWD15" s="113"/>
      <c r="EWE15" s="113"/>
      <c r="EWF15" s="113"/>
      <c r="EWG15" s="113"/>
      <c r="EWH15" s="113"/>
      <c r="EWI15" s="113"/>
      <c r="EWJ15" s="113"/>
      <c r="EWK15" s="113"/>
      <c r="EWL15" s="113"/>
      <c r="EWM15" s="113"/>
      <c r="EWN15" s="113"/>
      <c r="EWO15" s="113"/>
      <c r="EWP15" s="113"/>
      <c r="EWQ15" s="113"/>
      <c r="EWR15" s="113"/>
      <c r="EWS15" s="113"/>
      <c r="EWT15" s="113"/>
      <c r="EWU15" s="113"/>
      <c r="EWV15" s="113"/>
      <c r="EWW15" s="113"/>
      <c r="EWX15" s="113"/>
      <c r="EWY15" s="113"/>
      <c r="EWZ15" s="113"/>
      <c r="EXA15" s="113"/>
      <c r="EXB15" s="113"/>
      <c r="EXC15" s="113"/>
      <c r="EXD15" s="113"/>
      <c r="EXE15" s="113"/>
      <c r="EXF15" s="113"/>
      <c r="EXG15" s="113"/>
      <c r="EXH15" s="113"/>
      <c r="EXI15" s="113"/>
      <c r="EXJ15" s="113"/>
      <c r="EXK15" s="113"/>
      <c r="EXL15" s="113"/>
      <c r="EXM15" s="113"/>
      <c r="EXN15" s="113"/>
      <c r="EXO15" s="113"/>
      <c r="EXP15" s="113"/>
      <c r="EXQ15" s="113"/>
      <c r="EXR15" s="113"/>
      <c r="EXS15" s="113"/>
      <c r="EXT15" s="113"/>
      <c r="EXU15" s="113"/>
      <c r="EXV15" s="113"/>
      <c r="EXW15" s="113"/>
      <c r="EXX15" s="113"/>
      <c r="EXY15" s="113"/>
      <c r="EXZ15" s="113"/>
      <c r="EYA15" s="113"/>
      <c r="EYB15" s="113"/>
      <c r="EYC15" s="113"/>
      <c r="EYD15" s="113"/>
      <c r="EYE15" s="113"/>
      <c r="EYF15" s="113"/>
      <c r="EYG15" s="113"/>
      <c r="EYH15" s="113"/>
      <c r="EYI15" s="113"/>
      <c r="EYJ15" s="113"/>
      <c r="EYK15" s="113"/>
      <c r="EYL15" s="113"/>
      <c r="EYM15" s="113"/>
      <c r="EYN15" s="113"/>
      <c r="EYO15" s="113"/>
      <c r="EYP15" s="113"/>
      <c r="EYQ15" s="113"/>
      <c r="EYR15" s="113"/>
      <c r="EYS15" s="113"/>
      <c r="EYT15" s="113"/>
      <c r="EZA15" s="113"/>
      <c r="EZB15" s="113"/>
      <c r="EZC15" s="113"/>
      <c r="EZD15" s="113"/>
      <c r="EZE15" s="113"/>
      <c r="EZF15" s="113"/>
      <c r="EZG15" s="113"/>
      <c r="EZH15" s="113"/>
      <c r="EZI15" s="113"/>
      <c r="EZJ15" s="113"/>
      <c r="EZK15" s="113"/>
      <c r="EZL15" s="113"/>
      <c r="EZM15" s="113"/>
      <c r="EZN15" s="113"/>
      <c r="EZO15" s="113"/>
      <c r="EZP15" s="113"/>
      <c r="EZQ15" s="113"/>
      <c r="EZR15" s="113"/>
      <c r="EZS15" s="113"/>
      <c r="EZT15" s="113"/>
      <c r="EZU15" s="113"/>
      <c r="EZV15" s="113"/>
      <c r="EZW15" s="113"/>
      <c r="EZX15" s="113"/>
      <c r="EZY15" s="113"/>
      <c r="EZZ15" s="113"/>
      <c r="FAA15" s="113"/>
      <c r="FAB15" s="113"/>
      <c r="FAC15" s="113"/>
      <c r="FAD15" s="113"/>
      <c r="FAE15" s="113"/>
      <c r="FAF15" s="113"/>
      <c r="FAG15" s="113"/>
      <c r="FAH15" s="113"/>
      <c r="FAI15" s="113"/>
      <c r="FAJ15" s="113"/>
      <c r="FAK15" s="113"/>
      <c r="FAL15" s="113"/>
      <c r="FAM15" s="113"/>
      <c r="FAN15" s="113"/>
      <c r="FAO15" s="113"/>
      <c r="FAP15" s="113"/>
      <c r="FAQ15" s="113"/>
      <c r="FAR15" s="113"/>
      <c r="FAS15" s="113"/>
      <c r="FAT15" s="113"/>
      <c r="FAU15" s="113"/>
      <c r="FAV15" s="113"/>
      <c r="FAW15" s="113"/>
      <c r="FAX15" s="113"/>
      <c r="FAY15" s="113"/>
      <c r="FAZ15" s="113"/>
      <c r="FBA15" s="113"/>
      <c r="FBB15" s="113"/>
      <c r="FBC15" s="113"/>
      <c r="FBD15" s="113"/>
      <c r="FBE15" s="113"/>
      <c r="FBF15" s="113"/>
      <c r="FBG15" s="113"/>
      <c r="FBH15" s="113"/>
      <c r="FBI15" s="113"/>
      <c r="FBJ15" s="113"/>
      <c r="FBK15" s="113"/>
      <c r="FBL15" s="113"/>
      <c r="FBM15" s="113"/>
      <c r="FBN15" s="113"/>
      <c r="FBO15" s="113"/>
      <c r="FBP15" s="113"/>
      <c r="FBQ15" s="113"/>
      <c r="FBR15" s="113"/>
      <c r="FBS15" s="113"/>
      <c r="FBT15" s="113"/>
      <c r="FBU15" s="113"/>
      <c r="FBV15" s="113"/>
      <c r="FBW15" s="113"/>
      <c r="FBX15" s="113"/>
      <c r="FBY15" s="113"/>
      <c r="FBZ15" s="113"/>
      <c r="FCA15" s="113"/>
      <c r="FCB15" s="113"/>
      <c r="FCC15" s="113"/>
      <c r="FCD15" s="113"/>
      <c r="FCE15" s="113"/>
      <c r="FCF15" s="113"/>
      <c r="FCG15" s="113"/>
      <c r="FCH15" s="113"/>
      <c r="FCI15" s="113"/>
      <c r="FCJ15" s="113"/>
      <c r="FCK15" s="113"/>
      <c r="FCL15" s="113"/>
      <c r="FCM15" s="113"/>
      <c r="FCN15" s="113"/>
      <c r="FCO15" s="113"/>
      <c r="FCP15" s="113"/>
      <c r="FCQ15" s="113"/>
      <c r="FCR15" s="113"/>
      <c r="FCS15" s="113"/>
      <c r="FCT15" s="113"/>
      <c r="FCU15" s="113"/>
      <c r="FCV15" s="113"/>
      <c r="FCW15" s="113"/>
      <c r="FCX15" s="113"/>
      <c r="FCY15" s="113"/>
      <c r="FCZ15" s="113"/>
      <c r="FDA15" s="113"/>
      <c r="FDB15" s="113"/>
      <c r="FDC15" s="113"/>
      <c r="FDD15" s="113"/>
      <c r="FDE15" s="113"/>
      <c r="FDF15" s="113"/>
      <c r="FDG15" s="113"/>
      <c r="FDH15" s="113"/>
      <c r="FDI15" s="113"/>
      <c r="FDJ15" s="113"/>
      <c r="FDK15" s="113"/>
      <c r="FDL15" s="113"/>
      <c r="FDM15" s="113"/>
      <c r="FDN15" s="113"/>
      <c r="FDO15" s="113"/>
      <c r="FDP15" s="113"/>
      <c r="FDQ15" s="113"/>
      <c r="FDR15" s="113"/>
      <c r="FDS15" s="113"/>
      <c r="FDT15" s="113"/>
      <c r="FDU15" s="113"/>
      <c r="FDV15" s="113"/>
      <c r="FDW15" s="113"/>
      <c r="FDX15" s="113"/>
      <c r="FDY15" s="113"/>
      <c r="FDZ15" s="113"/>
      <c r="FEA15" s="113"/>
      <c r="FEB15" s="113"/>
      <c r="FEC15" s="113"/>
      <c r="FED15" s="113"/>
      <c r="FEE15" s="113"/>
      <c r="FEF15" s="113"/>
      <c r="FEG15" s="113"/>
      <c r="FEH15" s="113"/>
      <c r="FEI15" s="113"/>
      <c r="FEJ15" s="113"/>
      <c r="FEK15" s="113"/>
      <c r="FEL15" s="113"/>
      <c r="FEM15" s="113"/>
      <c r="FEN15" s="113"/>
      <c r="FEO15" s="113"/>
      <c r="FEP15" s="113"/>
      <c r="FEQ15" s="113"/>
      <c r="FER15" s="113"/>
      <c r="FES15" s="113"/>
      <c r="FET15" s="113"/>
      <c r="FEU15" s="113"/>
      <c r="FEV15" s="113"/>
      <c r="FEW15" s="113"/>
      <c r="FEX15" s="113"/>
      <c r="FEY15" s="113"/>
      <c r="FEZ15" s="113"/>
      <c r="FFA15" s="113"/>
      <c r="FFB15" s="113"/>
      <c r="FFC15" s="113"/>
      <c r="FFD15" s="113"/>
      <c r="FFE15" s="113"/>
      <c r="FFF15" s="113"/>
      <c r="FFG15" s="113"/>
      <c r="FFH15" s="113"/>
      <c r="FFI15" s="113"/>
      <c r="FFJ15" s="113"/>
      <c r="FFK15" s="113"/>
      <c r="FFL15" s="113"/>
      <c r="FFM15" s="113"/>
      <c r="FFN15" s="113"/>
      <c r="FFO15" s="113"/>
      <c r="FFP15" s="113"/>
      <c r="FFQ15" s="113"/>
      <c r="FFR15" s="113"/>
      <c r="FFS15" s="113"/>
      <c r="FFT15" s="113"/>
      <c r="FFU15" s="113"/>
      <c r="FFV15" s="113"/>
      <c r="FFW15" s="113"/>
      <c r="FFX15" s="113"/>
      <c r="FFY15" s="113"/>
      <c r="FFZ15" s="113"/>
      <c r="FGA15" s="113"/>
      <c r="FGB15" s="113"/>
      <c r="FGC15" s="113"/>
      <c r="FGD15" s="113"/>
      <c r="FGE15" s="113"/>
      <c r="FGF15" s="113"/>
      <c r="FGG15" s="113"/>
      <c r="FGH15" s="113"/>
      <c r="FGI15" s="113"/>
      <c r="FGJ15" s="113"/>
      <c r="FGK15" s="113"/>
      <c r="FGL15" s="113"/>
      <c r="FGM15" s="113"/>
      <c r="FGN15" s="113"/>
      <c r="FGO15" s="113"/>
      <c r="FGP15" s="113"/>
      <c r="FGQ15" s="113"/>
      <c r="FGR15" s="113"/>
      <c r="FGS15" s="113"/>
      <c r="FGT15" s="113"/>
      <c r="FGU15" s="113"/>
      <c r="FGV15" s="113"/>
      <c r="FGW15" s="113"/>
      <c r="FGX15" s="113"/>
      <c r="FGY15" s="113"/>
      <c r="FGZ15" s="113"/>
      <c r="FHA15" s="113"/>
      <c r="FHB15" s="113"/>
      <c r="FHC15" s="113"/>
      <c r="FHD15" s="113"/>
      <c r="FHE15" s="113"/>
      <c r="FHF15" s="113"/>
      <c r="FHG15" s="113"/>
      <c r="FHH15" s="113"/>
      <c r="FHI15" s="113"/>
      <c r="FHJ15" s="113"/>
      <c r="FHK15" s="113"/>
      <c r="FHL15" s="113"/>
      <c r="FHM15" s="113"/>
      <c r="FHN15" s="113"/>
      <c r="FHO15" s="113"/>
      <c r="FHP15" s="113"/>
      <c r="FHQ15" s="113"/>
      <c r="FHR15" s="113"/>
      <c r="FHS15" s="113"/>
      <c r="FHT15" s="113"/>
      <c r="FHU15" s="113"/>
      <c r="FHV15" s="113"/>
      <c r="FHW15" s="113"/>
      <c r="FHX15" s="113"/>
      <c r="FHY15" s="113"/>
      <c r="FHZ15" s="113"/>
      <c r="FIA15" s="113"/>
      <c r="FIB15" s="113"/>
      <c r="FIC15" s="113"/>
      <c r="FID15" s="113"/>
      <c r="FIE15" s="113"/>
      <c r="FIF15" s="113"/>
      <c r="FIG15" s="113"/>
      <c r="FIH15" s="113"/>
      <c r="FII15" s="113"/>
      <c r="FIJ15" s="113"/>
      <c r="FIK15" s="113"/>
      <c r="FIL15" s="113"/>
      <c r="FIM15" s="113"/>
      <c r="FIN15" s="113"/>
      <c r="FIO15" s="113"/>
      <c r="FIP15" s="113"/>
      <c r="FIW15" s="113"/>
      <c r="FIX15" s="113"/>
      <c r="FIY15" s="113"/>
      <c r="FIZ15" s="113"/>
      <c r="FJA15" s="113"/>
      <c r="FJB15" s="113"/>
      <c r="FJC15" s="113"/>
      <c r="FJD15" s="113"/>
      <c r="FJE15" s="113"/>
      <c r="FJF15" s="113"/>
      <c r="FJG15" s="113"/>
      <c r="FJH15" s="113"/>
      <c r="FJI15" s="113"/>
      <c r="FJJ15" s="113"/>
      <c r="FJK15" s="113"/>
      <c r="FJL15" s="113"/>
      <c r="FJM15" s="113"/>
      <c r="FJN15" s="113"/>
      <c r="FJO15" s="113"/>
      <c r="FJP15" s="113"/>
      <c r="FJQ15" s="113"/>
      <c r="FJR15" s="113"/>
      <c r="FJS15" s="113"/>
      <c r="FJT15" s="113"/>
      <c r="FJU15" s="113"/>
      <c r="FJV15" s="113"/>
      <c r="FJW15" s="113"/>
      <c r="FJX15" s="113"/>
      <c r="FJY15" s="113"/>
      <c r="FJZ15" s="113"/>
      <c r="FKA15" s="113"/>
      <c r="FKB15" s="113"/>
      <c r="FKC15" s="113"/>
      <c r="FKD15" s="113"/>
      <c r="FKE15" s="113"/>
      <c r="FKF15" s="113"/>
      <c r="FKG15" s="113"/>
      <c r="FKH15" s="113"/>
      <c r="FKI15" s="113"/>
      <c r="FKJ15" s="113"/>
      <c r="FKK15" s="113"/>
      <c r="FKL15" s="113"/>
      <c r="FKM15" s="113"/>
      <c r="FKN15" s="113"/>
      <c r="FKO15" s="113"/>
      <c r="FKP15" s="113"/>
      <c r="FKQ15" s="113"/>
      <c r="FKR15" s="113"/>
      <c r="FKS15" s="113"/>
      <c r="FKT15" s="113"/>
      <c r="FKU15" s="113"/>
      <c r="FKV15" s="113"/>
      <c r="FKW15" s="113"/>
      <c r="FKX15" s="113"/>
      <c r="FKY15" s="113"/>
      <c r="FKZ15" s="113"/>
      <c r="FLA15" s="113"/>
      <c r="FLB15" s="113"/>
      <c r="FLC15" s="113"/>
      <c r="FLD15" s="113"/>
      <c r="FLE15" s="113"/>
      <c r="FLF15" s="113"/>
      <c r="FLG15" s="113"/>
      <c r="FLH15" s="113"/>
      <c r="FLI15" s="113"/>
      <c r="FLJ15" s="113"/>
      <c r="FLK15" s="113"/>
      <c r="FLL15" s="113"/>
      <c r="FLM15" s="113"/>
      <c r="FLN15" s="113"/>
      <c r="FLO15" s="113"/>
      <c r="FLP15" s="113"/>
      <c r="FLQ15" s="113"/>
      <c r="FLR15" s="113"/>
      <c r="FLS15" s="113"/>
      <c r="FLT15" s="113"/>
      <c r="FLU15" s="113"/>
      <c r="FLV15" s="113"/>
      <c r="FLW15" s="113"/>
      <c r="FLX15" s="113"/>
      <c r="FLY15" s="113"/>
      <c r="FLZ15" s="113"/>
      <c r="FMA15" s="113"/>
      <c r="FMB15" s="113"/>
      <c r="FMC15" s="113"/>
      <c r="FMD15" s="113"/>
      <c r="FME15" s="113"/>
      <c r="FMF15" s="113"/>
      <c r="FMG15" s="113"/>
      <c r="FMH15" s="113"/>
      <c r="FMI15" s="113"/>
      <c r="FMJ15" s="113"/>
      <c r="FMK15" s="113"/>
      <c r="FML15" s="113"/>
      <c r="FMM15" s="113"/>
      <c r="FMN15" s="113"/>
      <c r="FMO15" s="113"/>
      <c r="FMP15" s="113"/>
      <c r="FMQ15" s="113"/>
      <c r="FMR15" s="113"/>
      <c r="FMS15" s="113"/>
      <c r="FMT15" s="113"/>
      <c r="FMU15" s="113"/>
      <c r="FMV15" s="113"/>
      <c r="FMW15" s="113"/>
      <c r="FMX15" s="113"/>
      <c r="FMY15" s="113"/>
      <c r="FMZ15" s="113"/>
      <c r="FNA15" s="113"/>
      <c r="FNB15" s="113"/>
      <c r="FNC15" s="113"/>
      <c r="FND15" s="113"/>
      <c r="FNE15" s="113"/>
      <c r="FNF15" s="113"/>
      <c r="FNG15" s="113"/>
      <c r="FNH15" s="113"/>
      <c r="FNI15" s="113"/>
      <c r="FNJ15" s="113"/>
      <c r="FNK15" s="113"/>
      <c r="FNL15" s="113"/>
      <c r="FNM15" s="113"/>
      <c r="FNN15" s="113"/>
      <c r="FNO15" s="113"/>
      <c r="FNP15" s="113"/>
      <c r="FNQ15" s="113"/>
      <c r="FNR15" s="113"/>
      <c r="FNS15" s="113"/>
      <c r="FNT15" s="113"/>
      <c r="FNU15" s="113"/>
      <c r="FNV15" s="113"/>
      <c r="FNW15" s="113"/>
      <c r="FNX15" s="113"/>
      <c r="FNY15" s="113"/>
      <c r="FNZ15" s="113"/>
      <c r="FOA15" s="113"/>
      <c r="FOB15" s="113"/>
      <c r="FOC15" s="113"/>
      <c r="FOD15" s="113"/>
      <c r="FOE15" s="113"/>
      <c r="FOF15" s="113"/>
      <c r="FOG15" s="113"/>
      <c r="FOH15" s="113"/>
      <c r="FOI15" s="113"/>
      <c r="FOJ15" s="113"/>
      <c r="FOK15" s="113"/>
      <c r="FOL15" s="113"/>
      <c r="FOM15" s="113"/>
      <c r="FON15" s="113"/>
      <c r="FOO15" s="113"/>
      <c r="FOP15" s="113"/>
      <c r="FOQ15" s="113"/>
      <c r="FOR15" s="113"/>
      <c r="FOS15" s="113"/>
      <c r="FOT15" s="113"/>
      <c r="FOU15" s="113"/>
      <c r="FOV15" s="113"/>
      <c r="FOW15" s="113"/>
      <c r="FOX15" s="113"/>
      <c r="FOY15" s="113"/>
      <c r="FOZ15" s="113"/>
      <c r="FPA15" s="113"/>
      <c r="FPB15" s="113"/>
      <c r="FPC15" s="113"/>
      <c r="FPD15" s="113"/>
      <c r="FPE15" s="113"/>
      <c r="FPF15" s="113"/>
      <c r="FPG15" s="113"/>
      <c r="FPH15" s="113"/>
      <c r="FPI15" s="113"/>
      <c r="FPJ15" s="113"/>
      <c r="FPK15" s="113"/>
      <c r="FPL15" s="113"/>
      <c r="FPM15" s="113"/>
      <c r="FPN15" s="113"/>
      <c r="FPO15" s="113"/>
      <c r="FPP15" s="113"/>
      <c r="FPQ15" s="113"/>
      <c r="FPR15" s="113"/>
      <c r="FPS15" s="113"/>
      <c r="FPT15" s="113"/>
      <c r="FPU15" s="113"/>
      <c r="FPV15" s="113"/>
      <c r="FPW15" s="113"/>
      <c r="FPX15" s="113"/>
      <c r="FPY15" s="113"/>
      <c r="FPZ15" s="113"/>
      <c r="FQA15" s="113"/>
      <c r="FQB15" s="113"/>
      <c r="FQC15" s="113"/>
      <c r="FQD15" s="113"/>
      <c r="FQE15" s="113"/>
      <c r="FQF15" s="113"/>
      <c r="FQG15" s="113"/>
      <c r="FQH15" s="113"/>
      <c r="FQI15" s="113"/>
      <c r="FQJ15" s="113"/>
      <c r="FQK15" s="113"/>
      <c r="FQL15" s="113"/>
      <c r="FQM15" s="113"/>
      <c r="FQN15" s="113"/>
      <c r="FQO15" s="113"/>
      <c r="FQP15" s="113"/>
      <c r="FQQ15" s="113"/>
      <c r="FQR15" s="113"/>
      <c r="FQS15" s="113"/>
      <c r="FQT15" s="113"/>
      <c r="FQU15" s="113"/>
      <c r="FQV15" s="113"/>
      <c r="FQW15" s="113"/>
      <c r="FQX15" s="113"/>
      <c r="FQY15" s="113"/>
      <c r="FQZ15" s="113"/>
      <c r="FRA15" s="113"/>
      <c r="FRB15" s="113"/>
      <c r="FRC15" s="113"/>
      <c r="FRD15" s="113"/>
      <c r="FRE15" s="113"/>
      <c r="FRF15" s="113"/>
      <c r="FRG15" s="113"/>
      <c r="FRH15" s="113"/>
      <c r="FRI15" s="113"/>
      <c r="FRJ15" s="113"/>
      <c r="FRK15" s="113"/>
      <c r="FRL15" s="113"/>
      <c r="FRM15" s="113"/>
      <c r="FRN15" s="113"/>
      <c r="FRO15" s="113"/>
      <c r="FRP15" s="113"/>
      <c r="FRQ15" s="113"/>
      <c r="FRR15" s="113"/>
      <c r="FRS15" s="113"/>
      <c r="FRT15" s="113"/>
      <c r="FRU15" s="113"/>
      <c r="FRV15" s="113"/>
      <c r="FRW15" s="113"/>
      <c r="FRX15" s="113"/>
      <c r="FRY15" s="113"/>
      <c r="FRZ15" s="113"/>
      <c r="FSA15" s="113"/>
      <c r="FSB15" s="113"/>
      <c r="FSC15" s="113"/>
      <c r="FSD15" s="113"/>
      <c r="FSE15" s="113"/>
      <c r="FSF15" s="113"/>
      <c r="FSG15" s="113"/>
      <c r="FSH15" s="113"/>
      <c r="FSI15" s="113"/>
      <c r="FSJ15" s="113"/>
      <c r="FSK15" s="113"/>
      <c r="FSL15" s="113"/>
      <c r="FSS15" s="113"/>
      <c r="FST15" s="113"/>
      <c r="FSU15" s="113"/>
      <c r="FSV15" s="113"/>
      <c r="FSW15" s="113"/>
      <c r="FSX15" s="113"/>
      <c r="FSY15" s="113"/>
      <c r="FSZ15" s="113"/>
      <c r="FTA15" s="113"/>
      <c r="FTB15" s="113"/>
      <c r="FTC15" s="113"/>
      <c r="FTD15" s="113"/>
      <c r="FTE15" s="113"/>
      <c r="FTF15" s="113"/>
      <c r="FTG15" s="113"/>
      <c r="FTH15" s="113"/>
      <c r="FTI15" s="113"/>
      <c r="FTJ15" s="113"/>
      <c r="FTK15" s="113"/>
      <c r="FTL15" s="113"/>
      <c r="FTM15" s="113"/>
      <c r="FTN15" s="113"/>
      <c r="FTO15" s="113"/>
      <c r="FTP15" s="113"/>
      <c r="FTQ15" s="113"/>
      <c r="FTR15" s="113"/>
      <c r="FTS15" s="113"/>
      <c r="FTT15" s="113"/>
      <c r="FTU15" s="113"/>
      <c r="FTV15" s="113"/>
      <c r="FTW15" s="113"/>
      <c r="FTX15" s="113"/>
      <c r="FTY15" s="113"/>
      <c r="FTZ15" s="113"/>
      <c r="FUA15" s="113"/>
      <c r="FUB15" s="113"/>
      <c r="FUC15" s="113"/>
      <c r="FUD15" s="113"/>
      <c r="FUE15" s="113"/>
      <c r="FUF15" s="113"/>
      <c r="FUG15" s="113"/>
      <c r="FUH15" s="113"/>
      <c r="FUI15" s="113"/>
      <c r="FUJ15" s="113"/>
      <c r="FUK15" s="113"/>
      <c r="FUL15" s="113"/>
      <c r="FUM15" s="113"/>
      <c r="FUN15" s="113"/>
      <c r="FUO15" s="113"/>
      <c r="FUP15" s="113"/>
      <c r="FUQ15" s="113"/>
      <c r="FUR15" s="113"/>
      <c r="FUS15" s="113"/>
      <c r="FUT15" s="113"/>
      <c r="FUU15" s="113"/>
      <c r="FUV15" s="113"/>
      <c r="FUW15" s="113"/>
      <c r="FUX15" s="113"/>
      <c r="FUY15" s="113"/>
      <c r="FUZ15" s="113"/>
      <c r="FVA15" s="113"/>
      <c r="FVB15" s="113"/>
      <c r="FVC15" s="113"/>
      <c r="FVD15" s="113"/>
      <c r="FVE15" s="113"/>
      <c r="FVF15" s="113"/>
      <c r="FVG15" s="113"/>
      <c r="FVH15" s="113"/>
      <c r="FVI15" s="113"/>
      <c r="FVJ15" s="113"/>
      <c r="FVK15" s="113"/>
      <c r="FVL15" s="113"/>
      <c r="FVM15" s="113"/>
      <c r="FVN15" s="113"/>
      <c r="FVO15" s="113"/>
      <c r="FVP15" s="113"/>
      <c r="FVQ15" s="113"/>
      <c r="FVR15" s="113"/>
      <c r="FVS15" s="113"/>
      <c r="FVT15" s="113"/>
      <c r="FVU15" s="113"/>
      <c r="FVV15" s="113"/>
      <c r="FVW15" s="113"/>
      <c r="FVX15" s="113"/>
      <c r="FVY15" s="113"/>
      <c r="FVZ15" s="113"/>
      <c r="FWA15" s="113"/>
      <c r="FWB15" s="113"/>
      <c r="FWC15" s="113"/>
      <c r="FWD15" s="113"/>
      <c r="FWE15" s="113"/>
      <c r="FWF15" s="113"/>
      <c r="FWG15" s="113"/>
      <c r="FWH15" s="113"/>
      <c r="FWI15" s="113"/>
      <c r="FWJ15" s="113"/>
      <c r="FWK15" s="113"/>
      <c r="FWL15" s="113"/>
      <c r="FWM15" s="113"/>
      <c r="FWN15" s="113"/>
      <c r="FWO15" s="113"/>
      <c r="FWP15" s="113"/>
      <c r="FWQ15" s="113"/>
      <c r="FWR15" s="113"/>
      <c r="FWS15" s="113"/>
      <c r="FWT15" s="113"/>
      <c r="FWU15" s="113"/>
      <c r="FWV15" s="113"/>
      <c r="FWW15" s="113"/>
      <c r="FWX15" s="113"/>
      <c r="FWY15" s="113"/>
      <c r="FWZ15" s="113"/>
      <c r="FXA15" s="113"/>
      <c r="FXB15" s="113"/>
      <c r="FXC15" s="113"/>
      <c r="FXD15" s="113"/>
      <c r="FXE15" s="113"/>
      <c r="FXF15" s="113"/>
      <c r="FXG15" s="113"/>
      <c r="FXH15" s="113"/>
      <c r="FXI15" s="113"/>
      <c r="FXJ15" s="113"/>
      <c r="FXK15" s="113"/>
      <c r="FXL15" s="113"/>
      <c r="FXM15" s="113"/>
      <c r="FXN15" s="113"/>
      <c r="FXO15" s="113"/>
      <c r="FXP15" s="113"/>
      <c r="FXQ15" s="113"/>
      <c r="FXR15" s="113"/>
      <c r="FXS15" s="113"/>
      <c r="FXT15" s="113"/>
      <c r="FXU15" s="113"/>
      <c r="FXV15" s="113"/>
      <c r="FXW15" s="113"/>
      <c r="FXX15" s="113"/>
      <c r="FXY15" s="113"/>
      <c r="FXZ15" s="113"/>
      <c r="FYA15" s="113"/>
      <c r="FYB15" s="113"/>
      <c r="FYC15" s="113"/>
      <c r="FYD15" s="113"/>
      <c r="FYE15" s="113"/>
      <c r="FYF15" s="113"/>
      <c r="FYG15" s="113"/>
      <c r="FYH15" s="113"/>
      <c r="FYI15" s="113"/>
      <c r="FYJ15" s="113"/>
      <c r="FYK15" s="113"/>
      <c r="FYL15" s="113"/>
      <c r="FYM15" s="113"/>
      <c r="FYN15" s="113"/>
      <c r="FYO15" s="113"/>
      <c r="FYP15" s="113"/>
      <c r="FYQ15" s="113"/>
      <c r="FYR15" s="113"/>
      <c r="FYS15" s="113"/>
      <c r="FYT15" s="113"/>
      <c r="FYU15" s="113"/>
      <c r="FYV15" s="113"/>
      <c r="FYW15" s="113"/>
      <c r="FYX15" s="113"/>
      <c r="FYY15" s="113"/>
      <c r="FYZ15" s="113"/>
      <c r="FZA15" s="113"/>
      <c r="FZB15" s="113"/>
      <c r="FZC15" s="113"/>
      <c r="FZD15" s="113"/>
      <c r="FZE15" s="113"/>
      <c r="FZF15" s="113"/>
      <c r="FZG15" s="113"/>
      <c r="FZH15" s="113"/>
      <c r="FZI15" s="113"/>
      <c r="FZJ15" s="113"/>
      <c r="FZK15" s="113"/>
      <c r="FZL15" s="113"/>
      <c r="FZM15" s="113"/>
      <c r="FZN15" s="113"/>
      <c r="FZO15" s="113"/>
      <c r="FZP15" s="113"/>
      <c r="FZQ15" s="113"/>
      <c r="FZR15" s="113"/>
      <c r="FZS15" s="113"/>
      <c r="FZT15" s="113"/>
      <c r="FZU15" s="113"/>
      <c r="FZV15" s="113"/>
      <c r="FZW15" s="113"/>
      <c r="FZX15" s="113"/>
      <c r="FZY15" s="113"/>
      <c r="FZZ15" s="113"/>
      <c r="GAA15" s="113"/>
      <c r="GAB15" s="113"/>
      <c r="GAC15" s="113"/>
      <c r="GAD15" s="113"/>
      <c r="GAE15" s="113"/>
      <c r="GAF15" s="113"/>
      <c r="GAG15" s="113"/>
      <c r="GAH15" s="113"/>
      <c r="GAI15" s="113"/>
      <c r="GAJ15" s="113"/>
      <c r="GAK15" s="113"/>
      <c r="GAL15" s="113"/>
      <c r="GAM15" s="113"/>
      <c r="GAN15" s="113"/>
      <c r="GAO15" s="113"/>
      <c r="GAP15" s="113"/>
      <c r="GAQ15" s="113"/>
      <c r="GAR15" s="113"/>
      <c r="GAS15" s="113"/>
      <c r="GAT15" s="113"/>
      <c r="GAU15" s="113"/>
      <c r="GAV15" s="113"/>
      <c r="GAW15" s="113"/>
      <c r="GAX15" s="113"/>
      <c r="GAY15" s="113"/>
      <c r="GAZ15" s="113"/>
      <c r="GBA15" s="113"/>
      <c r="GBB15" s="113"/>
      <c r="GBC15" s="113"/>
      <c r="GBD15" s="113"/>
      <c r="GBE15" s="113"/>
      <c r="GBF15" s="113"/>
      <c r="GBG15" s="113"/>
      <c r="GBH15" s="113"/>
      <c r="GBI15" s="113"/>
      <c r="GBJ15" s="113"/>
      <c r="GBK15" s="113"/>
      <c r="GBL15" s="113"/>
      <c r="GBM15" s="113"/>
      <c r="GBN15" s="113"/>
      <c r="GBO15" s="113"/>
      <c r="GBP15" s="113"/>
      <c r="GBQ15" s="113"/>
      <c r="GBR15" s="113"/>
      <c r="GBS15" s="113"/>
      <c r="GBT15" s="113"/>
      <c r="GBU15" s="113"/>
      <c r="GBV15" s="113"/>
      <c r="GBW15" s="113"/>
      <c r="GBX15" s="113"/>
      <c r="GBY15" s="113"/>
      <c r="GBZ15" s="113"/>
      <c r="GCA15" s="113"/>
      <c r="GCB15" s="113"/>
      <c r="GCC15" s="113"/>
      <c r="GCD15" s="113"/>
      <c r="GCE15" s="113"/>
      <c r="GCF15" s="113"/>
      <c r="GCG15" s="113"/>
      <c r="GCH15" s="113"/>
      <c r="GCO15" s="113"/>
      <c r="GCP15" s="113"/>
      <c r="GCQ15" s="113"/>
      <c r="GCR15" s="113"/>
      <c r="GCS15" s="113"/>
      <c r="GCT15" s="113"/>
      <c r="GCU15" s="113"/>
      <c r="GCV15" s="113"/>
      <c r="GCW15" s="113"/>
      <c r="GCX15" s="113"/>
      <c r="GCY15" s="113"/>
      <c r="GCZ15" s="113"/>
      <c r="GDA15" s="113"/>
      <c r="GDB15" s="113"/>
      <c r="GDC15" s="113"/>
      <c r="GDD15" s="113"/>
      <c r="GDE15" s="113"/>
      <c r="GDF15" s="113"/>
      <c r="GDG15" s="113"/>
      <c r="GDH15" s="113"/>
      <c r="GDI15" s="113"/>
      <c r="GDJ15" s="113"/>
      <c r="GDK15" s="113"/>
      <c r="GDL15" s="113"/>
      <c r="GDM15" s="113"/>
      <c r="GDN15" s="113"/>
      <c r="GDO15" s="113"/>
      <c r="GDP15" s="113"/>
      <c r="GDQ15" s="113"/>
      <c r="GDR15" s="113"/>
      <c r="GDS15" s="113"/>
      <c r="GDT15" s="113"/>
      <c r="GDU15" s="113"/>
      <c r="GDV15" s="113"/>
      <c r="GDW15" s="113"/>
      <c r="GDX15" s="113"/>
      <c r="GDY15" s="113"/>
      <c r="GDZ15" s="113"/>
      <c r="GEA15" s="113"/>
      <c r="GEB15" s="113"/>
      <c r="GEC15" s="113"/>
      <c r="GED15" s="113"/>
      <c r="GEE15" s="113"/>
      <c r="GEF15" s="113"/>
      <c r="GEG15" s="113"/>
      <c r="GEH15" s="113"/>
      <c r="GEI15" s="113"/>
      <c r="GEJ15" s="113"/>
      <c r="GEK15" s="113"/>
      <c r="GEL15" s="113"/>
      <c r="GEM15" s="113"/>
      <c r="GEN15" s="113"/>
      <c r="GEO15" s="113"/>
      <c r="GEP15" s="113"/>
      <c r="GEQ15" s="113"/>
      <c r="GER15" s="113"/>
      <c r="GES15" s="113"/>
      <c r="GET15" s="113"/>
      <c r="GEU15" s="113"/>
      <c r="GEV15" s="113"/>
      <c r="GEW15" s="113"/>
      <c r="GEX15" s="113"/>
      <c r="GEY15" s="113"/>
      <c r="GEZ15" s="113"/>
      <c r="GFA15" s="113"/>
      <c r="GFB15" s="113"/>
      <c r="GFC15" s="113"/>
      <c r="GFD15" s="113"/>
      <c r="GFE15" s="113"/>
      <c r="GFF15" s="113"/>
      <c r="GFG15" s="113"/>
      <c r="GFH15" s="113"/>
      <c r="GFI15" s="113"/>
      <c r="GFJ15" s="113"/>
      <c r="GFK15" s="113"/>
      <c r="GFL15" s="113"/>
      <c r="GFM15" s="113"/>
      <c r="GFN15" s="113"/>
      <c r="GFO15" s="113"/>
      <c r="GFP15" s="113"/>
      <c r="GFQ15" s="113"/>
      <c r="GFR15" s="113"/>
      <c r="GFS15" s="113"/>
      <c r="GFT15" s="113"/>
      <c r="GFU15" s="113"/>
      <c r="GFV15" s="113"/>
      <c r="GFW15" s="113"/>
      <c r="GFX15" s="113"/>
      <c r="GFY15" s="113"/>
      <c r="GFZ15" s="113"/>
      <c r="GGA15" s="113"/>
      <c r="GGB15" s="113"/>
      <c r="GGC15" s="113"/>
      <c r="GGD15" s="113"/>
      <c r="GGE15" s="113"/>
      <c r="GGF15" s="113"/>
      <c r="GGG15" s="113"/>
      <c r="GGH15" s="113"/>
      <c r="GGI15" s="113"/>
      <c r="GGJ15" s="113"/>
      <c r="GGK15" s="113"/>
      <c r="GGL15" s="113"/>
      <c r="GGM15" s="113"/>
      <c r="GGN15" s="113"/>
      <c r="GGO15" s="113"/>
      <c r="GGP15" s="113"/>
      <c r="GGQ15" s="113"/>
      <c r="GGR15" s="113"/>
      <c r="GGS15" s="113"/>
      <c r="GGT15" s="113"/>
      <c r="GGU15" s="113"/>
      <c r="GGV15" s="113"/>
      <c r="GGW15" s="113"/>
      <c r="GGX15" s="113"/>
      <c r="GGY15" s="113"/>
      <c r="GGZ15" s="113"/>
      <c r="GHA15" s="113"/>
      <c r="GHB15" s="113"/>
      <c r="GHC15" s="113"/>
      <c r="GHD15" s="113"/>
      <c r="GHE15" s="113"/>
      <c r="GHF15" s="113"/>
      <c r="GHG15" s="113"/>
      <c r="GHH15" s="113"/>
      <c r="GHI15" s="113"/>
      <c r="GHJ15" s="113"/>
      <c r="GHK15" s="113"/>
      <c r="GHL15" s="113"/>
      <c r="GHM15" s="113"/>
      <c r="GHN15" s="113"/>
      <c r="GHO15" s="113"/>
      <c r="GHP15" s="113"/>
      <c r="GHQ15" s="113"/>
      <c r="GHR15" s="113"/>
      <c r="GHS15" s="113"/>
      <c r="GHT15" s="113"/>
      <c r="GHU15" s="113"/>
      <c r="GHV15" s="113"/>
      <c r="GHW15" s="113"/>
      <c r="GHX15" s="113"/>
      <c r="GHY15" s="113"/>
      <c r="GHZ15" s="113"/>
      <c r="GIA15" s="113"/>
      <c r="GIB15" s="113"/>
      <c r="GIC15" s="113"/>
      <c r="GID15" s="113"/>
      <c r="GIE15" s="113"/>
      <c r="GIF15" s="113"/>
      <c r="GIG15" s="113"/>
      <c r="GIH15" s="113"/>
      <c r="GII15" s="113"/>
      <c r="GIJ15" s="113"/>
      <c r="GIK15" s="113"/>
      <c r="GIL15" s="113"/>
      <c r="GIM15" s="113"/>
      <c r="GIN15" s="113"/>
      <c r="GIO15" s="113"/>
      <c r="GIP15" s="113"/>
      <c r="GIQ15" s="113"/>
      <c r="GIR15" s="113"/>
      <c r="GIS15" s="113"/>
      <c r="GIT15" s="113"/>
      <c r="GIU15" s="113"/>
      <c r="GIV15" s="113"/>
      <c r="GIW15" s="113"/>
      <c r="GIX15" s="113"/>
      <c r="GIY15" s="113"/>
      <c r="GIZ15" s="113"/>
      <c r="GJA15" s="113"/>
      <c r="GJB15" s="113"/>
      <c r="GJC15" s="113"/>
      <c r="GJD15" s="113"/>
      <c r="GJE15" s="113"/>
      <c r="GJF15" s="113"/>
      <c r="GJG15" s="113"/>
      <c r="GJH15" s="113"/>
      <c r="GJI15" s="113"/>
      <c r="GJJ15" s="113"/>
      <c r="GJK15" s="113"/>
      <c r="GJL15" s="113"/>
      <c r="GJM15" s="113"/>
      <c r="GJN15" s="113"/>
      <c r="GJO15" s="113"/>
      <c r="GJP15" s="113"/>
      <c r="GJQ15" s="113"/>
      <c r="GJR15" s="113"/>
      <c r="GJS15" s="113"/>
      <c r="GJT15" s="113"/>
      <c r="GJU15" s="113"/>
      <c r="GJV15" s="113"/>
      <c r="GJW15" s="113"/>
      <c r="GJX15" s="113"/>
      <c r="GJY15" s="113"/>
      <c r="GJZ15" s="113"/>
      <c r="GKA15" s="113"/>
      <c r="GKB15" s="113"/>
      <c r="GKC15" s="113"/>
      <c r="GKD15" s="113"/>
      <c r="GKE15" s="113"/>
      <c r="GKF15" s="113"/>
      <c r="GKG15" s="113"/>
      <c r="GKH15" s="113"/>
      <c r="GKI15" s="113"/>
      <c r="GKJ15" s="113"/>
      <c r="GKK15" s="113"/>
      <c r="GKL15" s="113"/>
      <c r="GKM15" s="113"/>
      <c r="GKN15" s="113"/>
      <c r="GKO15" s="113"/>
      <c r="GKP15" s="113"/>
      <c r="GKQ15" s="113"/>
      <c r="GKR15" s="113"/>
      <c r="GKS15" s="113"/>
      <c r="GKT15" s="113"/>
      <c r="GKU15" s="113"/>
      <c r="GKV15" s="113"/>
      <c r="GKW15" s="113"/>
      <c r="GKX15" s="113"/>
      <c r="GKY15" s="113"/>
      <c r="GKZ15" s="113"/>
      <c r="GLA15" s="113"/>
      <c r="GLB15" s="113"/>
      <c r="GLC15" s="113"/>
      <c r="GLD15" s="113"/>
      <c r="GLE15" s="113"/>
      <c r="GLF15" s="113"/>
      <c r="GLG15" s="113"/>
      <c r="GLH15" s="113"/>
      <c r="GLI15" s="113"/>
      <c r="GLJ15" s="113"/>
      <c r="GLK15" s="113"/>
      <c r="GLL15" s="113"/>
      <c r="GLM15" s="113"/>
      <c r="GLN15" s="113"/>
      <c r="GLO15" s="113"/>
      <c r="GLP15" s="113"/>
      <c r="GLQ15" s="113"/>
      <c r="GLR15" s="113"/>
      <c r="GLS15" s="113"/>
      <c r="GLT15" s="113"/>
      <c r="GLU15" s="113"/>
      <c r="GLV15" s="113"/>
      <c r="GLW15" s="113"/>
      <c r="GLX15" s="113"/>
      <c r="GLY15" s="113"/>
      <c r="GLZ15" s="113"/>
      <c r="GMA15" s="113"/>
      <c r="GMB15" s="113"/>
      <c r="GMC15" s="113"/>
      <c r="GMD15" s="113"/>
      <c r="GMK15" s="113"/>
      <c r="GML15" s="113"/>
      <c r="GMM15" s="113"/>
      <c r="GMN15" s="113"/>
      <c r="GMO15" s="113"/>
      <c r="GMP15" s="113"/>
      <c r="GMQ15" s="113"/>
      <c r="GMR15" s="113"/>
      <c r="GMS15" s="113"/>
      <c r="GMT15" s="113"/>
      <c r="GMU15" s="113"/>
      <c r="GMV15" s="113"/>
      <c r="GMW15" s="113"/>
      <c r="GMX15" s="113"/>
      <c r="GMY15" s="113"/>
      <c r="GMZ15" s="113"/>
      <c r="GNA15" s="113"/>
      <c r="GNB15" s="113"/>
      <c r="GNC15" s="113"/>
      <c r="GND15" s="113"/>
      <c r="GNE15" s="113"/>
      <c r="GNF15" s="113"/>
      <c r="GNG15" s="113"/>
      <c r="GNH15" s="113"/>
      <c r="GNI15" s="113"/>
      <c r="GNJ15" s="113"/>
      <c r="GNK15" s="113"/>
      <c r="GNL15" s="113"/>
      <c r="GNM15" s="113"/>
      <c r="GNN15" s="113"/>
      <c r="GNO15" s="113"/>
      <c r="GNP15" s="113"/>
      <c r="GNQ15" s="113"/>
      <c r="GNR15" s="113"/>
      <c r="GNS15" s="113"/>
      <c r="GNT15" s="113"/>
      <c r="GNU15" s="113"/>
      <c r="GNV15" s="113"/>
      <c r="GNW15" s="113"/>
      <c r="GNX15" s="113"/>
      <c r="GNY15" s="113"/>
      <c r="GNZ15" s="113"/>
      <c r="GOA15" s="113"/>
      <c r="GOB15" s="113"/>
      <c r="GOC15" s="113"/>
      <c r="GOD15" s="113"/>
      <c r="GOE15" s="113"/>
      <c r="GOF15" s="113"/>
      <c r="GOG15" s="113"/>
      <c r="GOH15" s="113"/>
      <c r="GOI15" s="113"/>
      <c r="GOJ15" s="113"/>
      <c r="GOK15" s="113"/>
      <c r="GOL15" s="113"/>
      <c r="GOM15" s="113"/>
      <c r="GON15" s="113"/>
      <c r="GOO15" s="113"/>
      <c r="GOP15" s="113"/>
      <c r="GOQ15" s="113"/>
      <c r="GOR15" s="113"/>
      <c r="GOS15" s="113"/>
      <c r="GOT15" s="113"/>
      <c r="GOU15" s="113"/>
      <c r="GOV15" s="113"/>
      <c r="GOW15" s="113"/>
      <c r="GOX15" s="113"/>
      <c r="GOY15" s="113"/>
      <c r="GOZ15" s="113"/>
      <c r="GPA15" s="113"/>
      <c r="GPB15" s="113"/>
      <c r="GPC15" s="113"/>
      <c r="GPD15" s="113"/>
      <c r="GPE15" s="113"/>
      <c r="GPF15" s="113"/>
      <c r="GPG15" s="113"/>
      <c r="GPH15" s="113"/>
      <c r="GPI15" s="113"/>
      <c r="GPJ15" s="113"/>
      <c r="GPK15" s="113"/>
      <c r="GPL15" s="113"/>
      <c r="GPM15" s="113"/>
      <c r="GPN15" s="113"/>
      <c r="GPO15" s="113"/>
      <c r="GPP15" s="113"/>
      <c r="GPQ15" s="113"/>
      <c r="GPR15" s="113"/>
      <c r="GPS15" s="113"/>
      <c r="GPT15" s="113"/>
      <c r="GPU15" s="113"/>
      <c r="GPV15" s="113"/>
      <c r="GPW15" s="113"/>
      <c r="GPX15" s="113"/>
      <c r="GPY15" s="113"/>
      <c r="GPZ15" s="113"/>
      <c r="GQA15" s="113"/>
      <c r="GQB15" s="113"/>
      <c r="GQC15" s="113"/>
      <c r="GQD15" s="113"/>
      <c r="GQE15" s="113"/>
      <c r="GQF15" s="113"/>
      <c r="GQG15" s="113"/>
      <c r="GQH15" s="113"/>
      <c r="GQI15" s="113"/>
      <c r="GQJ15" s="113"/>
      <c r="GQK15" s="113"/>
      <c r="GQL15" s="113"/>
      <c r="GQM15" s="113"/>
      <c r="GQN15" s="113"/>
      <c r="GQO15" s="113"/>
      <c r="GQP15" s="113"/>
      <c r="GQQ15" s="113"/>
      <c r="GQR15" s="113"/>
      <c r="GQS15" s="113"/>
      <c r="GQT15" s="113"/>
      <c r="GQU15" s="113"/>
      <c r="GQV15" s="113"/>
      <c r="GQW15" s="113"/>
      <c r="GQX15" s="113"/>
      <c r="GQY15" s="113"/>
      <c r="GQZ15" s="113"/>
      <c r="GRA15" s="113"/>
      <c r="GRB15" s="113"/>
      <c r="GRC15" s="113"/>
      <c r="GRD15" s="113"/>
      <c r="GRE15" s="113"/>
      <c r="GRF15" s="113"/>
      <c r="GRG15" s="113"/>
      <c r="GRH15" s="113"/>
      <c r="GRI15" s="113"/>
      <c r="GRJ15" s="113"/>
      <c r="GRK15" s="113"/>
      <c r="GRL15" s="113"/>
      <c r="GRM15" s="113"/>
      <c r="GRN15" s="113"/>
      <c r="GRO15" s="113"/>
      <c r="GRP15" s="113"/>
      <c r="GRQ15" s="113"/>
      <c r="GRR15" s="113"/>
      <c r="GRS15" s="113"/>
      <c r="GRT15" s="113"/>
      <c r="GRU15" s="113"/>
      <c r="GRV15" s="113"/>
      <c r="GRW15" s="113"/>
      <c r="GRX15" s="113"/>
      <c r="GRY15" s="113"/>
      <c r="GRZ15" s="113"/>
      <c r="GSA15" s="113"/>
      <c r="GSB15" s="113"/>
      <c r="GSC15" s="113"/>
      <c r="GSD15" s="113"/>
      <c r="GSE15" s="113"/>
      <c r="GSF15" s="113"/>
      <c r="GSG15" s="113"/>
      <c r="GSH15" s="113"/>
      <c r="GSI15" s="113"/>
      <c r="GSJ15" s="113"/>
      <c r="GSK15" s="113"/>
      <c r="GSL15" s="113"/>
      <c r="GSM15" s="113"/>
      <c r="GSN15" s="113"/>
      <c r="GSO15" s="113"/>
      <c r="GSP15" s="113"/>
      <c r="GSQ15" s="113"/>
      <c r="GSR15" s="113"/>
      <c r="GSS15" s="113"/>
      <c r="GST15" s="113"/>
      <c r="GSU15" s="113"/>
      <c r="GSV15" s="113"/>
      <c r="GSW15" s="113"/>
      <c r="GSX15" s="113"/>
      <c r="GSY15" s="113"/>
      <c r="GSZ15" s="113"/>
      <c r="GTA15" s="113"/>
      <c r="GTB15" s="113"/>
      <c r="GTC15" s="113"/>
      <c r="GTD15" s="113"/>
      <c r="GTE15" s="113"/>
      <c r="GTF15" s="113"/>
      <c r="GTG15" s="113"/>
      <c r="GTH15" s="113"/>
      <c r="GTI15" s="113"/>
      <c r="GTJ15" s="113"/>
      <c r="GTK15" s="113"/>
      <c r="GTL15" s="113"/>
      <c r="GTM15" s="113"/>
      <c r="GTN15" s="113"/>
      <c r="GTO15" s="113"/>
      <c r="GTP15" s="113"/>
      <c r="GTQ15" s="113"/>
      <c r="GTR15" s="113"/>
      <c r="GTS15" s="113"/>
      <c r="GTT15" s="113"/>
      <c r="GTU15" s="113"/>
      <c r="GTV15" s="113"/>
      <c r="GTW15" s="113"/>
      <c r="GTX15" s="113"/>
      <c r="GTY15" s="113"/>
      <c r="GTZ15" s="113"/>
      <c r="GUA15" s="113"/>
      <c r="GUB15" s="113"/>
      <c r="GUC15" s="113"/>
      <c r="GUD15" s="113"/>
      <c r="GUE15" s="113"/>
      <c r="GUF15" s="113"/>
      <c r="GUG15" s="113"/>
      <c r="GUH15" s="113"/>
      <c r="GUI15" s="113"/>
      <c r="GUJ15" s="113"/>
      <c r="GUK15" s="113"/>
      <c r="GUL15" s="113"/>
      <c r="GUM15" s="113"/>
      <c r="GUN15" s="113"/>
      <c r="GUO15" s="113"/>
      <c r="GUP15" s="113"/>
      <c r="GUQ15" s="113"/>
      <c r="GUR15" s="113"/>
      <c r="GUS15" s="113"/>
      <c r="GUT15" s="113"/>
      <c r="GUU15" s="113"/>
      <c r="GUV15" s="113"/>
      <c r="GUW15" s="113"/>
      <c r="GUX15" s="113"/>
      <c r="GUY15" s="113"/>
      <c r="GUZ15" s="113"/>
      <c r="GVA15" s="113"/>
      <c r="GVB15" s="113"/>
      <c r="GVC15" s="113"/>
      <c r="GVD15" s="113"/>
      <c r="GVE15" s="113"/>
      <c r="GVF15" s="113"/>
      <c r="GVG15" s="113"/>
      <c r="GVH15" s="113"/>
      <c r="GVI15" s="113"/>
      <c r="GVJ15" s="113"/>
      <c r="GVK15" s="113"/>
      <c r="GVL15" s="113"/>
      <c r="GVM15" s="113"/>
      <c r="GVN15" s="113"/>
      <c r="GVO15" s="113"/>
      <c r="GVP15" s="113"/>
      <c r="GVQ15" s="113"/>
      <c r="GVR15" s="113"/>
      <c r="GVS15" s="113"/>
      <c r="GVT15" s="113"/>
      <c r="GVU15" s="113"/>
      <c r="GVV15" s="113"/>
      <c r="GVW15" s="113"/>
      <c r="GVX15" s="113"/>
      <c r="GVY15" s="113"/>
      <c r="GVZ15" s="113"/>
      <c r="GWG15" s="113"/>
      <c r="GWH15" s="113"/>
      <c r="GWI15" s="113"/>
      <c r="GWJ15" s="113"/>
      <c r="GWK15" s="113"/>
      <c r="GWL15" s="113"/>
      <c r="GWM15" s="113"/>
      <c r="GWN15" s="113"/>
      <c r="GWO15" s="113"/>
      <c r="GWP15" s="113"/>
      <c r="GWQ15" s="113"/>
      <c r="GWR15" s="113"/>
      <c r="GWS15" s="113"/>
      <c r="GWT15" s="113"/>
      <c r="GWU15" s="113"/>
      <c r="GWV15" s="113"/>
      <c r="GWW15" s="113"/>
      <c r="GWX15" s="113"/>
      <c r="GWY15" s="113"/>
      <c r="GWZ15" s="113"/>
      <c r="GXA15" s="113"/>
      <c r="GXB15" s="113"/>
      <c r="GXC15" s="113"/>
      <c r="GXD15" s="113"/>
      <c r="GXE15" s="113"/>
      <c r="GXF15" s="113"/>
      <c r="GXG15" s="113"/>
      <c r="GXH15" s="113"/>
      <c r="GXI15" s="113"/>
      <c r="GXJ15" s="113"/>
      <c r="GXK15" s="113"/>
      <c r="GXL15" s="113"/>
      <c r="GXM15" s="113"/>
      <c r="GXN15" s="113"/>
      <c r="GXO15" s="113"/>
      <c r="GXP15" s="113"/>
      <c r="GXQ15" s="113"/>
      <c r="GXR15" s="113"/>
      <c r="GXS15" s="113"/>
      <c r="GXT15" s="113"/>
      <c r="GXU15" s="113"/>
      <c r="GXV15" s="113"/>
      <c r="GXW15" s="113"/>
      <c r="GXX15" s="113"/>
      <c r="GXY15" s="113"/>
      <c r="GXZ15" s="113"/>
      <c r="GYA15" s="113"/>
      <c r="GYB15" s="113"/>
      <c r="GYC15" s="113"/>
      <c r="GYD15" s="113"/>
      <c r="GYE15" s="113"/>
      <c r="GYF15" s="113"/>
      <c r="GYG15" s="113"/>
      <c r="GYH15" s="113"/>
      <c r="GYI15" s="113"/>
      <c r="GYJ15" s="113"/>
      <c r="GYK15" s="113"/>
      <c r="GYL15" s="113"/>
      <c r="GYM15" s="113"/>
      <c r="GYN15" s="113"/>
      <c r="GYO15" s="113"/>
      <c r="GYP15" s="113"/>
      <c r="GYQ15" s="113"/>
      <c r="GYR15" s="113"/>
      <c r="GYS15" s="113"/>
      <c r="GYT15" s="113"/>
      <c r="GYU15" s="113"/>
      <c r="GYV15" s="113"/>
      <c r="GYW15" s="113"/>
      <c r="GYX15" s="113"/>
      <c r="GYY15" s="113"/>
      <c r="GYZ15" s="113"/>
      <c r="GZA15" s="113"/>
      <c r="GZB15" s="113"/>
      <c r="GZC15" s="113"/>
      <c r="GZD15" s="113"/>
      <c r="GZE15" s="113"/>
      <c r="GZF15" s="113"/>
      <c r="GZG15" s="113"/>
      <c r="GZH15" s="113"/>
      <c r="GZI15" s="113"/>
      <c r="GZJ15" s="113"/>
      <c r="GZK15" s="113"/>
      <c r="GZL15" s="113"/>
      <c r="GZM15" s="113"/>
      <c r="GZN15" s="113"/>
      <c r="GZO15" s="113"/>
      <c r="GZP15" s="113"/>
      <c r="GZQ15" s="113"/>
      <c r="GZR15" s="113"/>
      <c r="GZS15" s="113"/>
      <c r="GZT15" s="113"/>
      <c r="GZU15" s="113"/>
      <c r="GZV15" s="113"/>
      <c r="GZW15" s="113"/>
      <c r="GZX15" s="113"/>
      <c r="GZY15" s="113"/>
      <c r="GZZ15" s="113"/>
      <c r="HAA15" s="113"/>
      <c r="HAB15" s="113"/>
      <c r="HAC15" s="113"/>
      <c r="HAD15" s="113"/>
      <c r="HAE15" s="113"/>
      <c r="HAF15" s="113"/>
      <c r="HAG15" s="113"/>
      <c r="HAH15" s="113"/>
      <c r="HAI15" s="113"/>
      <c r="HAJ15" s="113"/>
      <c r="HAK15" s="113"/>
      <c r="HAL15" s="113"/>
      <c r="HAM15" s="113"/>
      <c r="HAN15" s="113"/>
      <c r="HAO15" s="113"/>
      <c r="HAP15" s="113"/>
      <c r="HAQ15" s="113"/>
      <c r="HAR15" s="113"/>
      <c r="HAS15" s="113"/>
      <c r="HAT15" s="113"/>
      <c r="HAU15" s="113"/>
      <c r="HAV15" s="113"/>
      <c r="HAW15" s="113"/>
      <c r="HAX15" s="113"/>
      <c r="HAY15" s="113"/>
      <c r="HAZ15" s="113"/>
      <c r="HBA15" s="113"/>
      <c r="HBB15" s="113"/>
      <c r="HBC15" s="113"/>
      <c r="HBD15" s="113"/>
      <c r="HBE15" s="113"/>
      <c r="HBF15" s="113"/>
      <c r="HBG15" s="113"/>
      <c r="HBH15" s="113"/>
      <c r="HBI15" s="113"/>
      <c r="HBJ15" s="113"/>
      <c r="HBK15" s="113"/>
      <c r="HBL15" s="113"/>
      <c r="HBM15" s="113"/>
      <c r="HBN15" s="113"/>
      <c r="HBO15" s="113"/>
      <c r="HBP15" s="113"/>
      <c r="HBQ15" s="113"/>
      <c r="HBR15" s="113"/>
      <c r="HBS15" s="113"/>
      <c r="HBT15" s="113"/>
      <c r="HBU15" s="113"/>
      <c r="HBV15" s="113"/>
      <c r="HBW15" s="113"/>
      <c r="HBX15" s="113"/>
      <c r="HBY15" s="113"/>
      <c r="HBZ15" s="113"/>
      <c r="HCA15" s="113"/>
      <c r="HCB15" s="113"/>
      <c r="HCC15" s="113"/>
      <c r="HCD15" s="113"/>
      <c r="HCE15" s="113"/>
      <c r="HCF15" s="113"/>
      <c r="HCG15" s="113"/>
      <c r="HCH15" s="113"/>
      <c r="HCI15" s="113"/>
      <c r="HCJ15" s="113"/>
      <c r="HCK15" s="113"/>
      <c r="HCL15" s="113"/>
      <c r="HCM15" s="113"/>
      <c r="HCN15" s="113"/>
      <c r="HCO15" s="113"/>
      <c r="HCP15" s="113"/>
      <c r="HCQ15" s="113"/>
      <c r="HCR15" s="113"/>
      <c r="HCS15" s="113"/>
      <c r="HCT15" s="113"/>
      <c r="HCU15" s="113"/>
      <c r="HCV15" s="113"/>
      <c r="HCW15" s="113"/>
      <c r="HCX15" s="113"/>
      <c r="HCY15" s="113"/>
      <c r="HCZ15" s="113"/>
      <c r="HDA15" s="113"/>
      <c r="HDB15" s="113"/>
      <c r="HDC15" s="113"/>
      <c r="HDD15" s="113"/>
      <c r="HDE15" s="113"/>
      <c r="HDF15" s="113"/>
      <c r="HDG15" s="113"/>
      <c r="HDH15" s="113"/>
      <c r="HDI15" s="113"/>
      <c r="HDJ15" s="113"/>
      <c r="HDK15" s="113"/>
      <c r="HDL15" s="113"/>
      <c r="HDM15" s="113"/>
      <c r="HDN15" s="113"/>
      <c r="HDO15" s="113"/>
      <c r="HDP15" s="113"/>
      <c r="HDQ15" s="113"/>
      <c r="HDR15" s="113"/>
      <c r="HDS15" s="113"/>
      <c r="HDT15" s="113"/>
      <c r="HDU15" s="113"/>
      <c r="HDV15" s="113"/>
      <c r="HDW15" s="113"/>
      <c r="HDX15" s="113"/>
      <c r="HDY15" s="113"/>
      <c r="HDZ15" s="113"/>
      <c r="HEA15" s="113"/>
      <c r="HEB15" s="113"/>
      <c r="HEC15" s="113"/>
      <c r="HED15" s="113"/>
      <c r="HEE15" s="113"/>
      <c r="HEF15" s="113"/>
      <c r="HEG15" s="113"/>
      <c r="HEH15" s="113"/>
      <c r="HEI15" s="113"/>
      <c r="HEJ15" s="113"/>
      <c r="HEK15" s="113"/>
      <c r="HEL15" s="113"/>
      <c r="HEM15" s="113"/>
      <c r="HEN15" s="113"/>
      <c r="HEO15" s="113"/>
      <c r="HEP15" s="113"/>
      <c r="HEQ15" s="113"/>
      <c r="HER15" s="113"/>
      <c r="HES15" s="113"/>
      <c r="HET15" s="113"/>
      <c r="HEU15" s="113"/>
      <c r="HEV15" s="113"/>
      <c r="HEW15" s="113"/>
      <c r="HEX15" s="113"/>
      <c r="HEY15" s="113"/>
      <c r="HEZ15" s="113"/>
      <c r="HFA15" s="113"/>
      <c r="HFB15" s="113"/>
      <c r="HFC15" s="113"/>
      <c r="HFD15" s="113"/>
      <c r="HFE15" s="113"/>
      <c r="HFF15" s="113"/>
      <c r="HFG15" s="113"/>
      <c r="HFH15" s="113"/>
      <c r="HFI15" s="113"/>
      <c r="HFJ15" s="113"/>
      <c r="HFK15" s="113"/>
      <c r="HFL15" s="113"/>
      <c r="HFM15" s="113"/>
      <c r="HFN15" s="113"/>
      <c r="HFO15" s="113"/>
      <c r="HFP15" s="113"/>
      <c r="HFQ15" s="113"/>
      <c r="HFR15" s="113"/>
      <c r="HFS15" s="113"/>
      <c r="HFT15" s="113"/>
      <c r="HFU15" s="113"/>
      <c r="HFV15" s="113"/>
      <c r="HGC15" s="113"/>
      <c r="HGD15" s="113"/>
      <c r="HGE15" s="113"/>
      <c r="HGF15" s="113"/>
      <c r="HGG15" s="113"/>
      <c r="HGH15" s="113"/>
      <c r="HGI15" s="113"/>
      <c r="HGJ15" s="113"/>
      <c r="HGK15" s="113"/>
      <c r="HGL15" s="113"/>
      <c r="HGM15" s="113"/>
      <c r="HGN15" s="113"/>
      <c r="HGO15" s="113"/>
      <c r="HGP15" s="113"/>
      <c r="HGQ15" s="113"/>
      <c r="HGR15" s="113"/>
      <c r="HGS15" s="113"/>
      <c r="HGT15" s="113"/>
      <c r="HGU15" s="113"/>
      <c r="HGV15" s="113"/>
      <c r="HGW15" s="113"/>
      <c r="HGX15" s="113"/>
      <c r="HGY15" s="113"/>
      <c r="HGZ15" s="113"/>
      <c r="HHA15" s="113"/>
      <c r="HHB15" s="113"/>
      <c r="HHC15" s="113"/>
      <c r="HHD15" s="113"/>
      <c r="HHE15" s="113"/>
      <c r="HHF15" s="113"/>
      <c r="HHG15" s="113"/>
      <c r="HHH15" s="113"/>
      <c r="HHI15" s="113"/>
      <c r="HHJ15" s="113"/>
      <c r="HHK15" s="113"/>
      <c r="HHL15" s="113"/>
      <c r="HHM15" s="113"/>
      <c r="HHN15" s="113"/>
      <c r="HHO15" s="113"/>
      <c r="HHP15" s="113"/>
      <c r="HHQ15" s="113"/>
      <c r="HHR15" s="113"/>
      <c r="HHS15" s="113"/>
      <c r="HHT15" s="113"/>
      <c r="HHU15" s="113"/>
      <c r="HHV15" s="113"/>
      <c r="HHW15" s="113"/>
      <c r="HHX15" s="113"/>
      <c r="HHY15" s="113"/>
      <c r="HHZ15" s="113"/>
      <c r="HIA15" s="113"/>
      <c r="HIB15" s="113"/>
      <c r="HIC15" s="113"/>
      <c r="HID15" s="113"/>
      <c r="HIE15" s="113"/>
      <c r="HIF15" s="113"/>
      <c r="HIG15" s="113"/>
      <c r="HIH15" s="113"/>
      <c r="HII15" s="113"/>
      <c r="HIJ15" s="113"/>
      <c r="HIK15" s="113"/>
      <c r="HIL15" s="113"/>
      <c r="HIM15" s="113"/>
      <c r="HIN15" s="113"/>
      <c r="HIO15" s="113"/>
      <c r="HIP15" s="113"/>
      <c r="HIQ15" s="113"/>
      <c r="HIR15" s="113"/>
      <c r="HIS15" s="113"/>
      <c r="HIT15" s="113"/>
      <c r="HIU15" s="113"/>
      <c r="HIV15" s="113"/>
      <c r="HIW15" s="113"/>
      <c r="HIX15" s="113"/>
      <c r="HIY15" s="113"/>
      <c r="HIZ15" s="113"/>
      <c r="HJA15" s="113"/>
      <c r="HJB15" s="113"/>
      <c r="HJC15" s="113"/>
      <c r="HJD15" s="113"/>
      <c r="HJE15" s="113"/>
      <c r="HJF15" s="113"/>
      <c r="HJG15" s="113"/>
      <c r="HJH15" s="113"/>
      <c r="HJI15" s="113"/>
      <c r="HJJ15" s="113"/>
      <c r="HJK15" s="113"/>
      <c r="HJL15" s="113"/>
      <c r="HJM15" s="113"/>
      <c r="HJN15" s="113"/>
      <c r="HJO15" s="113"/>
      <c r="HJP15" s="113"/>
      <c r="HJQ15" s="113"/>
      <c r="HJR15" s="113"/>
      <c r="HJS15" s="113"/>
      <c r="HJT15" s="113"/>
      <c r="HJU15" s="113"/>
      <c r="HJV15" s="113"/>
      <c r="HJW15" s="113"/>
      <c r="HJX15" s="113"/>
      <c r="HJY15" s="113"/>
      <c r="HJZ15" s="113"/>
      <c r="HKA15" s="113"/>
      <c r="HKB15" s="113"/>
      <c r="HKC15" s="113"/>
      <c r="HKD15" s="113"/>
      <c r="HKE15" s="113"/>
      <c r="HKF15" s="113"/>
      <c r="HKG15" s="113"/>
      <c r="HKH15" s="113"/>
      <c r="HKI15" s="113"/>
      <c r="HKJ15" s="113"/>
      <c r="HKK15" s="113"/>
      <c r="HKL15" s="113"/>
      <c r="HKM15" s="113"/>
      <c r="HKN15" s="113"/>
      <c r="HKO15" s="113"/>
      <c r="HKP15" s="113"/>
      <c r="HKQ15" s="113"/>
      <c r="HKR15" s="113"/>
      <c r="HKS15" s="113"/>
      <c r="HKT15" s="113"/>
      <c r="HKU15" s="113"/>
      <c r="HKV15" s="113"/>
      <c r="HKW15" s="113"/>
      <c r="HKX15" s="113"/>
      <c r="HKY15" s="113"/>
      <c r="HKZ15" s="113"/>
      <c r="HLA15" s="113"/>
      <c r="HLB15" s="113"/>
      <c r="HLC15" s="113"/>
      <c r="HLD15" s="113"/>
      <c r="HLE15" s="113"/>
      <c r="HLF15" s="113"/>
      <c r="HLG15" s="113"/>
      <c r="HLH15" s="113"/>
      <c r="HLI15" s="113"/>
      <c r="HLJ15" s="113"/>
      <c r="HLK15" s="113"/>
      <c r="HLL15" s="113"/>
      <c r="HLM15" s="113"/>
      <c r="HLN15" s="113"/>
      <c r="HLO15" s="113"/>
      <c r="HLP15" s="113"/>
      <c r="HLQ15" s="113"/>
      <c r="HLR15" s="113"/>
      <c r="HLS15" s="113"/>
      <c r="HLT15" s="113"/>
      <c r="HLU15" s="113"/>
      <c r="HLV15" s="113"/>
      <c r="HLW15" s="113"/>
      <c r="HLX15" s="113"/>
      <c r="HLY15" s="113"/>
      <c r="HLZ15" s="113"/>
      <c r="HMA15" s="113"/>
      <c r="HMB15" s="113"/>
      <c r="HMC15" s="113"/>
      <c r="HMD15" s="113"/>
      <c r="HME15" s="113"/>
      <c r="HMF15" s="113"/>
      <c r="HMG15" s="113"/>
      <c r="HMH15" s="113"/>
      <c r="HMI15" s="113"/>
      <c r="HMJ15" s="113"/>
      <c r="HMK15" s="113"/>
      <c r="HML15" s="113"/>
      <c r="HMM15" s="113"/>
      <c r="HMN15" s="113"/>
      <c r="HMO15" s="113"/>
      <c r="HMP15" s="113"/>
      <c r="HMQ15" s="113"/>
      <c r="HMR15" s="113"/>
      <c r="HMS15" s="113"/>
      <c r="HMT15" s="113"/>
      <c r="HMU15" s="113"/>
      <c r="HMV15" s="113"/>
      <c r="HMW15" s="113"/>
      <c r="HMX15" s="113"/>
      <c r="HMY15" s="113"/>
      <c r="HMZ15" s="113"/>
      <c r="HNA15" s="113"/>
      <c r="HNB15" s="113"/>
      <c r="HNC15" s="113"/>
      <c r="HND15" s="113"/>
      <c r="HNE15" s="113"/>
      <c r="HNF15" s="113"/>
      <c r="HNG15" s="113"/>
      <c r="HNH15" s="113"/>
      <c r="HNI15" s="113"/>
      <c r="HNJ15" s="113"/>
      <c r="HNK15" s="113"/>
      <c r="HNL15" s="113"/>
      <c r="HNM15" s="113"/>
      <c r="HNN15" s="113"/>
      <c r="HNO15" s="113"/>
      <c r="HNP15" s="113"/>
      <c r="HNQ15" s="113"/>
      <c r="HNR15" s="113"/>
      <c r="HNS15" s="113"/>
      <c r="HNT15" s="113"/>
      <c r="HNU15" s="113"/>
      <c r="HNV15" s="113"/>
      <c r="HNW15" s="113"/>
      <c r="HNX15" s="113"/>
      <c r="HNY15" s="113"/>
      <c r="HNZ15" s="113"/>
      <c r="HOA15" s="113"/>
      <c r="HOB15" s="113"/>
      <c r="HOC15" s="113"/>
      <c r="HOD15" s="113"/>
      <c r="HOE15" s="113"/>
      <c r="HOF15" s="113"/>
      <c r="HOG15" s="113"/>
      <c r="HOH15" s="113"/>
      <c r="HOI15" s="113"/>
      <c r="HOJ15" s="113"/>
      <c r="HOK15" s="113"/>
      <c r="HOL15" s="113"/>
      <c r="HOM15" s="113"/>
      <c r="HON15" s="113"/>
      <c r="HOO15" s="113"/>
      <c r="HOP15" s="113"/>
      <c r="HOQ15" s="113"/>
      <c r="HOR15" s="113"/>
      <c r="HOS15" s="113"/>
      <c r="HOT15" s="113"/>
      <c r="HOU15" s="113"/>
      <c r="HOV15" s="113"/>
      <c r="HOW15" s="113"/>
      <c r="HOX15" s="113"/>
      <c r="HOY15" s="113"/>
      <c r="HOZ15" s="113"/>
      <c r="HPA15" s="113"/>
      <c r="HPB15" s="113"/>
      <c r="HPC15" s="113"/>
      <c r="HPD15" s="113"/>
      <c r="HPE15" s="113"/>
      <c r="HPF15" s="113"/>
      <c r="HPG15" s="113"/>
      <c r="HPH15" s="113"/>
      <c r="HPI15" s="113"/>
      <c r="HPJ15" s="113"/>
      <c r="HPK15" s="113"/>
      <c r="HPL15" s="113"/>
      <c r="HPM15" s="113"/>
      <c r="HPN15" s="113"/>
      <c r="HPO15" s="113"/>
      <c r="HPP15" s="113"/>
      <c r="HPQ15" s="113"/>
      <c r="HPR15" s="113"/>
      <c r="HPY15" s="113"/>
      <c r="HPZ15" s="113"/>
      <c r="HQA15" s="113"/>
      <c r="HQB15" s="113"/>
      <c r="HQC15" s="113"/>
      <c r="HQD15" s="113"/>
      <c r="HQE15" s="113"/>
      <c r="HQF15" s="113"/>
      <c r="HQG15" s="113"/>
      <c r="HQH15" s="113"/>
      <c r="HQI15" s="113"/>
      <c r="HQJ15" s="113"/>
      <c r="HQK15" s="113"/>
      <c r="HQL15" s="113"/>
      <c r="HQM15" s="113"/>
      <c r="HQN15" s="113"/>
      <c r="HQO15" s="113"/>
      <c r="HQP15" s="113"/>
      <c r="HQQ15" s="113"/>
      <c r="HQR15" s="113"/>
      <c r="HQS15" s="113"/>
      <c r="HQT15" s="113"/>
      <c r="HQU15" s="113"/>
      <c r="HQV15" s="113"/>
      <c r="HQW15" s="113"/>
      <c r="HQX15" s="113"/>
      <c r="HQY15" s="113"/>
      <c r="HQZ15" s="113"/>
      <c r="HRA15" s="113"/>
      <c r="HRB15" s="113"/>
      <c r="HRC15" s="113"/>
      <c r="HRD15" s="113"/>
      <c r="HRE15" s="113"/>
      <c r="HRF15" s="113"/>
      <c r="HRG15" s="113"/>
      <c r="HRH15" s="113"/>
      <c r="HRI15" s="113"/>
      <c r="HRJ15" s="113"/>
      <c r="HRK15" s="113"/>
      <c r="HRL15" s="113"/>
      <c r="HRM15" s="113"/>
      <c r="HRN15" s="113"/>
      <c r="HRO15" s="113"/>
      <c r="HRP15" s="113"/>
      <c r="HRQ15" s="113"/>
      <c r="HRR15" s="113"/>
      <c r="HRS15" s="113"/>
      <c r="HRT15" s="113"/>
      <c r="HRU15" s="113"/>
      <c r="HRV15" s="113"/>
      <c r="HRW15" s="113"/>
      <c r="HRX15" s="113"/>
      <c r="HRY15" s="113"/>
      <c r="HRZ15" s="113"/>
      <c r="HSA15" s="113"/>
      <c r="HSB15" s="113"/>
      <c r="HSC15" s="113"/>
      <c r="HSD15" s="113"/>
      <c r="HSE15" s="113"/>
      <c r="HSF15" s="113"/>
      <c r="HSG15" s="113"/>
      <c r="HSH15" s="113"/>
      <c r="HSI15" s="113"/>
      <c r="HSJ15" s="113"/>
      <c r="HSK15" s="113"/>
      <c r="HSL15" s="113"/>
      <c r="HSM15" s="113"/>
      <c r="HSN15" s="113"/>
      <c r="HSO15" s="113"/>
      <c r="HSP15" s="113"/>
      <c r="HSQ15" s="113"/>
      <c r="HSR15" s="113"/>
      <c r="HSS15" s="113"/>
      <c r="HST15" s="113"/>
      <c r="HSU15" s="113"/>
      <c r="HSV15" s="113"/>
      <c r="HSW15" s="113"/>
      <c r="HSX15" s="113"/>
      <c r="HSY15" s="113"/>
      <c r="HSZ15" s="113"/>
      <c r="HTA15" s="113"/>
      <c r="HTB15" s="113"/>
      <c r="HTC15" s="113"/>
      <c r="HTD15" s="113"/>
      <c r="HTE15" s="113"/>
      <c r="HTF15" s="113"/>
      <c r="HTG15" s="113"/>
      <c r="HTH15" s="113"/>
      <c r="HTI15" s="113"/>
      <c r="HTJ15" s="113"/>
      <c r="HTK15" s="113"/>
      <c r="HTL15" s="113"/>
      <c r="HTM15" s="113"/>
      <c r="HTN15" s="113"/>
      <c r="HTO15" s="113"/>
      <c r="HTP15" s="113"/>
      <c r="HTQ15" s="113"/>
      <c r="HTR15" s="113"/>
      <c r="HTS15" s="113"/>
      <c r="HTT15" s="113"/>
      <c r="HTU15" s="113"/>
      <c r="HTV15" s="113"/>
      <c r="HTW15" s="113"/>
      <c r="HTX15" s="113"/>
      <c r="HTY15" s="113"/>
      <c r="HTZ15" s="113"/>
      <c r="HUA15" s="113"/>
      <c r="HUB15" s="113"/>
      <c r="HUC15" s="113"/>
      <c r="HUD15" s="113"/>
      <c r="HUE15" s="113"/>
      <c r="HUF15" s="113"/>
      <c r="HUG15" s="113"/>
      <c r="HUH15" s="113"/>
      <c r="HUI15" s="113"/>
      <c r="HUJ15" s="113"/>
      <c r="HUK15" s="113"/>
      <c r="HUL15" s="113"/>
      <c r="HUM15" s="113"/>
      <c r="HUN15" s="113"/>
      <c r="HUO15" s="113"/>
      <c r="HUP15" s="113"/>
      <c r="HUQ15" s="113"/>
      <c r="HUR15" s="113"/>
      <c r="HUS15" s="113"/>
      <c r="HUT15" s="113"/>
      <c r="HUU15" s="113"/>
      <c r="HUV15" s="113"/>
      <c r="HUW15" s="113"/>
      <c r="HUX15" s="113"/>
      <c r="HUY15" s="113"/>
      <c r="HUZ15" s="113"/>
      <c r="HVA15" s="113"/>
      <c r="HVB15" s="113"/>
      <c r="HVC15" s="113"/>
      <c r="HVD15" s="113"/>
      <c r="HVE15" s="113"/>
      <c r="HVF15" s="113"/>
      <c r="HVG15" s="113"/>
      <c r="HVH15" s="113"/>
      <c r="HVI15" s="113"/>
      <c r="HVJ15" s="113"/>
      <c r="HVK15" s="113"/>
      <c r="HVL15" s="113"/>
      <c r="HVM15" s="113"/>
      <c r="HVN15" s="113"/>
      <c r="HVO15" s="113"/>
      <c r="HVP15" s="113"/>
      <c r="HVQ15" s="113"/>
      <c r="HVR15" s="113"/>
      <c r="HVS15" s="113"/>
      <c r="HVT15" s="113"/>
      <c r="HVU15" s="113"/>
      <c r="HVV15" s="113"/>
      <c r="HVW15" s="113"/>
      <c r="HVX15" s="113"/>
      <c r="HVY15" s="113"/>
      <c r="HVZ15" s="113"/>
      <c r="HWA15" s="113"/>
      <c r="HWB15" s="113"/>
      <c r="HWC15" s="113"/>
      <c r="HWD15" s="113"/>
      <c r="HWE15" s="113"/>
      <c r="HWF15" s="113"/>
      <c r="HWG15" s="113"/>
      <c r="HWH15" s="113"/>
      <c r="HWI15" s="113"/>
      <c r="HWJ15" s="113"/>
      <c r="HWK15" s="113"/>
      <c r="HWL15" s="113"/>
      <c r="HWM15" s="113"/>
      <c r="HWN15" s="113"/>
      <c r="HWO15" s="113"/>
      <c r="HWP15" s="113"/>
      <c r="HWQ15" s="113"/>
      <c r="HWR15" s="113"/>
      <c r="HWS15" s="113"/>
      <c r="HWT15" s="113"/>
      <c r="HWU15" s="113"/>
      <c r="HWV15" s="113"/>
      <c r="HWW15" s="113"/>
      <c r="HWX15" s="113"/>
      <c r="HWY15" s="113"/>
      <c r="HWZ15" s="113"/>
      <c r="HXA15" s="113"/>
      <c r="HXB15" s="113"/>
      <c r="HXC15" s="113"/>
      <c r="HXD15" s="113"/>
      <c r="HXE15" s="113"/>
      <c r="HXF15" s="113"/>
      <c r="HXG15" s="113"/>
      <c r="HXH15" s="113"/>
      <c r="HXI15" s="113"/>
      <c r="HXJ15" s="113"/>
      <c r="HXK15" s="113"/>
      <c r="HXL15" s="113"/>
      <c r="HXM15" s="113"/>
      <c r="HXN15" s="113"/>
      <c r="HXO15" s="113"/>
      <c r="HXP15" s="113"/>
      <c r="HXQ15" s="113"/>
      <c r="HXR15" s="113"/>
      <c r="HXS15" s="113"/>
      <c r="HXT15" s="113"/>
      <c r="HXU15" s="113"/>
      <c r="HXV15" s="113"/>
      <c r="HXW15" s="113"/>
      <c r="HXX15" s="113"/>
      <c r="HXY15" s="113"/>
      <c r="HXZ15" s="113"/>
      <c r="HYA15" s="113"/>
      <c r="HYB15" s="113"/>
      <c r="HYC15" s="113"/>
      <c r="HYD15" s="113"/>
      <c r="HYE15" s="113"/>
      <c r="HYF15" s="113"/>
      <c r="HYG15" s="113"/>
      <c r="HYH15" s="113"/>
      <c r="HYI15" s="113"/>
      <c r="HYJ15" s="113"/>
      <c r="HYK15" s="113"/>
      <c r="HYL15" s="113"/>
      <c r="HYM15" s="113"/>
      <c r="HYN15" s="113"/>
      <c r="HYO15" s="113"/>
      <c r="HYP15" s="113"/>
      <c r="HYQ15" s="113"/>
      <c r="HYR15" s="113"/>
      <c r="HYS15" s="113"/>
      <c r="HYT15" s="113"/>
      <c r="HYU15" s="113"/>
      <c r="HYV15" s="113"/>
      <c r="HYW15" s="113"/>
      <c r="HYX15" s="113"/>
      <c r="HYY15" s="113"/>
      <c r="HYZ15" s="113"/>
      <c r="HZA15" s="113"/>
      <c r="HZB15" s="113"/>
      <c r="HZC15" s="113"/>
      <c r="HZD15" s="113"/>
      <c r="HZE15" s="113"/>
      <c r="HZF15" s="113"/>
      <c r="HZG15" s="113"/>
      <c r="HZH15" s="113"/>
      <c r="HZI15" s="113"/>
      <c r="HZJ15" s="113"/>
      <c r="HZK15" s="113"/>
      <c r="HZL15" s="113"/>
      <c r="HZM15" s="113"/>
      <c r="HZN15" s="113"/>
      <c r="HZU15" s="113"/>
      <c r="HZV15" s="113"/>
      <c r="HZW15" s="113"/>
      <c r="HZX15" s="113"/>
      <c r="HZY15" s="113"/>
      <c r="HZZ15" s="113"/>
      <c r="IAA15" s="113"/>
      <c r="IAB15" s="113"/>
      <c r="IAC15" s="113"/>
      <c r="IAD15" s="113"/>
      <c r="IAE15" s="113"/>
      <c r="IAF15" s="113"/>
      <c r="IAG15" s="113"/>
      <c r="IAH15" s="113"/>
      <c r="IAI15" s="113"/>
      <c r="IAJ15" s="113"/>
      <c r="IAK15" s="113"/>
      <c r="IAL15" s="113"/>
      <c r="IAM15" s="113"/>
      <c r="IAN15" s="113"/>
      <c r="IAO15" s="113"/>
      <c r="IAP15" s="113"/>
      <c r="IAQ15" s="113"/>
      <c r="IAR15" s="113"/>
      <c r="IAS15" s="113"/>
      <c r="IAT15" s="113"/>
      <c r="IAU15" s="113"/>
      <c r="IAV15" s="113"/>
      <c r="IAW15" s="113"/>
      <c r="IAX15" s="113"/>
      <c r="IAY15" s="113"/>
      <c r="IAZ15" s="113"/>
      <c r="IBA15" s="113"/>
      <c r="IBB15" s="113"/>
      <c r="IBC15" s="113"/>
      <c r="IBD15" s="113"/>
      <c r="IBE15" s="113"/>
      <c r="IBF15" s="113"/>
      <c r="IBG15" s="113"/>
      <c r="IBH15" s="113"/>
      <c r="IBI15" s="113"/>
      <c r="IBJ15" s="113"/>
      <c r="IBK15" s="113"/>
      <c r="IBL15" s="113"/>
      <c r="IBM15" s="113"/>
      <c r="IBN15" s="113"/>
      <c r="IBO15" s="113"/>
      <c r="IBP15" s="113"/>
      <c r="IBQ15" s="113"/>
      <c r="IBR15" s="113"/>
      <c r="IBS15" s="113"/>
      <c r="IBT15" s="113"/>
      <c r="IBU15" s="113"/>
      <c r="IBV15" s="113"/>
      <c r="IBW15" s="113"/>
      <c r="IBX15" s="113"/>
      <c r="IBY15" s="113"/>
      <c r="IBZ15" s="113"/>
      <c r="ICA15" s="113"/>
      <c r="ICB15" s="113"/>
      <c r="ICC15" s="113"/>
      <c r="ICD15" s="113"/>
      <c r="ICE15" s="113"/>
      <c r="ICF15" s="113"/>
      <c r="ICG15" s="113"/>
      <c r="ICH15" s="113"/>
      <c r="ICI15" s="113"/>
      <c r="ICJ15" s="113"/>
      <c r="ICK15" s="113"/>
      <c r="ICL15" s="113"/>
      <c r="ICM15" s="113"/>
      <c r="ICN15" s="113"/>
      <c r="ICO15" s="113"/>
      <c r="ICP15" s="113"/>
      <c r="ICQ15" s="113"/>
      <c r="ICR15" s="113"/>
      <c r="ICS15" s="113"/>
      <c r="ICT15" s="113"/>
      <c r="ICU15" s="113"/>
      <c r="ICV15" s="113"/>
      <c r="ICW15" s="113"/>
      <c r="ICX15" s="113"/>
      <c r="ICY15" s="113"/>
      <c r="ICZ15" s="113"/>
      <c r="IDA15" s="113"/>
      <c r="IDB15" s="113"/>
      <c r="IDC15" s="113"/>
      <c r="IDD15" s="113"/>
      <c r="IDE15" s="113"/>
      <c r="IDF15" s="113"/>
      <c r="IDG15" s="113"/>
      <c r="IDH15" s="113"/>
      <c r="IDI15" s="113"/>
      <c r="IDJ15" s="113"/>
      <c r="IDK15" s="113"/>
      <c r="IDL15" s="113"/>
      <c r="IDM15" s="113"/>
      <c r="IDN15" s="113"/>
      <c r="IDO15" s="113"/>
      <c r="IDP15" s="113"/>
      <c r="IDQ15" s="113"/>
      <c r="IDR15" s="113"/>
      <c r="IDS15" s="113"/>
      <c r="IDT15" s="113"/>
      <c r="IDU15" s="113"/>
      <c r="IDV15" s="113"/>
      <c r="IDW15" s="113"/>
      <c r="IDX15" s="113"/>
      <c r="IDY15" s="113"/>
      <c r="IDZ15" s="113"/>
      <c r="IEA15" s="113"/>
      <c r="IEB15" s="113"/>
      <c r="IEC15" s="113"/>
      <c r="IED15" s="113"/>
      <c r="IEE15" s="113"/>
      <c r="IEF15" s="113"/>
      <c r="IEG15" s="113"/>
      <c r="IEH15" s="113"/>
      <c r="IEI15" s="113"/>
      <c r="IEJ15" s="113"/>
      <c r="IEK15" s="113"/>
      <c r="IEL15" s="113"/>
      <c r="IEM15" s="113"/>
      <c r="IEN15" s="113"/>
      <c r="IEO15" s="113"/>
      <c r="IEP15" s="113"/>
      <c r="IEQ15" s="113"/>
      <c r="IER15" s="113"/>
      <c r="IES15" s="113"/>
      <c r="IET15" s="113"/>
      <c r="IEU15" s="113"/>
      <c r="IEV15" s="113"/>
      <c r="IEW15" s="113"/>
      <c r="IEX15" s="113"/>
      <c r="IEY15" s="113"/>
      <c r="IEZ15" s="113"/>
      <c r="IFA15" s="113"/>
      <c r="IFB15" s="113"/>
      <c r="IFC15" s="113"/>
      <c r="IFD15" s="113"/>
      <c r="IFE15" s="113"/>
      <c r="IFF15" s="113"/>
      <c r="IFG15" s="113"/>
      <c r="IFH15" s="113"/>
      <c r="IFI15" s="113"/>
      <c r="IFJ15" s="113"/>
      <c r="IFK15" s="113"/>
      <c r="IFL15" s="113"/>
      <c r="IFM15" s="113"/>
      <c r="IFN15" s="113"/>
      <c r="IFO15" s="113"/>
      <c r="IFP15" s="113"/>
      <c r="IFQ15" s="113"/>
      <c r="IFR15" s="113"/>
      <c r="IFS15" s="113"/>
      <c r="IFT15" s="113"/>
      <c r="IFU15" s="113"/>
      <c r="IFV15" s="113"/>
      <c r="IFW15" s="113"/>
      <c r="IFX15" s="113"/>
      <c r="IFY15" s="113"/>
      <c r="IFZ15" s="113"/>
      <c r="IGA15" s="113"/>
      <c r="IGB15" s="113"/>
      <c r="IGC15" s="113"/>
      <c r="IGD15" s="113"/>
      <c r="IGE15" s="113"/>
      <c r="IGF15" s="113"/>
      <c r="IGG15" s="113"/>
      <c r="IGH15" s="113"/>
      <c r="IGI15" s="113"/>
      <c r="IGJ15" s="113"/>
      <c r="IGK15" s="113"/>
      <c r="IGL15" s="113"/>
      <c r="IGM15" s="113"/>
      <c r="IGN15" s="113"/>
      <c r="IGO15" s="113"/>
      <c r="IGP15" s="113"/>
      <c r="IGQ15" s="113"/>
      <c r="IGR15" s="113"/>
      <c r="IGS15" s="113"/>
      <c r="IGT15" s="113"/>
      <c r="IGU15" s="113"/>
      <c r="IGV15" s="113"/>
      <c r="IGW15" s="113"/>
      <c r="IGX15" s="113"/>
      <c r="IGY15" s="113"/>
      <c r="IGZ15" s="113"/>
      <c r="IHA15" s="113"/>
      <c r="IHB15" s="113"/>
      <c r="IHC15" s="113"/>
      <c r="IHD15" s="113"/>
      <c r="IHE15" s="113"/>
      <c r="IHF15" s="113"/>
      <c r="IHG15" s="113"/>
      <c r="IHH15" s="113"/>
      <c r="IHI15" s="113"/>
      <c r="IHJ15" s="113"/>
      <c r="IHK15" s="113"/>
      <c r="IHL15" s="113"/>
      <c r="IHM15" s="113"/>
      <c r="IHN15" s="113"/>
      <c r="IHO15" s="113"/>
      <c r="IHP15" s="113"/>
      <c r="IHQ15" s="113"/>
      <c r="IHR15" s="113"/>
      <c r="IHS15" s="113"/>
      <c r="IHT15" s="113"/>
      <c r="IHU15" s="113"/>
      <c r="IHV15" s="113"/>
      <c r="IHW15" s="113"/>
      <c r="IHX15" s="113"/>
      <c r="IHY15" s="113"/>
      <c r="IHZ15" s="113"/>
      <c r="IIA15" s="113"/>
      <c r="IIB15" s="113"/>
      <c r="IIC15" s="113"/>
      <c r="IID15" s="113"/>
      <c r="IIE15" s="113"/>
      <c r="IIF15" s="113"/>
      <c r="IIG15" s="113"/>
      <c r="IIH15" s="113"/>
      <c r="III15" s="113"/>
      <c r="IIJ15" s="113"/>
      <c r="IIK15" s="113"/>
      <c r="IIL15" s="113"/>
      <c r="IIM15" s="113"/>
      <c r="IIN15" s="113"/>
      <c r="IIO15" s="113"/>
      <c r="IIP15" s="113"/>
      <c r="IIQ15" s="113"/>
      <c r="IIR15" s="113"/>
      <c r="IIS15" s="113"/>
      <c r="IIT15" s="113"/>
      <c r="IIU15" s="113"/>
      <c r="IIV15" s="113"/>
      <c r="IIW15" s="113"/>
      <c r="IIX15" s="113"/>
      <c r="IIY15" s="113"/>
      <c r="IIZ15" s="113"/>
      <c r="IJA15" s="113"/>
      <c r="IJB15" s="113"/>
      <c r="IJC15" s="113"/>
      <c r="IJD15" s="113"/>
      <c r="IJE15" s="113"/>
      <c r="IJF15" s="113"/>
      <c r="IJG15" s="113"/>
      <c r="IJH15" s="113"/>
      <c r="IJI15" s="113"/>
      <c r="IJJ15" s="113"/>
      <c r="IJQ15" s="113"/>
      <c r="IJR15" s="113"/>
      <c r="IJS15" s="113"/>
      <c r="IJT15" s="113"/>
      <c r="IJU15" s="113"/>
      <c r="IJV15" s="113"/>
      <c r="IJW15" s="113"/>
      <c r="IJX15" s="113"/>
      <c r="IJY15" s="113"/>
      <c r="IJZ15" s="113"/>
      <c r="IKA15" s="113"/>
      <c r="IKB15" s="113"/>
      <c r="IKC15" s="113"/>
      <c r="IKD15" s="113"/>
      <c r="IKE15" s="113"/>
      <c r="IKF15" s="113"/>
      <c r="IKG15" s="113"/>
      <c r="IKH15" s="113"/>
      <c r="IKI15" s="113"/>
      <c r="IKJ15" s="113"/>
      <c r="IKK15" s="113"/>
      <c r="IKL15" s="113"/>
      <c r="IKM15" s="113"/>
      <c r="IKN15" s="113"/>
      <c r="IKO15" s="113"/>
      <c r="IKP15" s="113"/>
      <c r="IKQ15" s="113"/>
      <c r="IKR15" s="113"/>
      <c r="IKS15" s="113"/>
      <c r="IKT15" s="113"/>
      <c r="IKU15" s="113"/>
      <c r="IKV15" s="113"/>
      <c r="IKW15" s="113"/>
      <c r="IKX15" s="113"/>
      <c r="IKY15" s="113"/>
      <c r="IKZ15" s="113"/>
      <c r="ILA15" s="113"/>
      <c r="ILB15" s="113"/>
      <c r="ILC15" s="113"/>
      <c r="ILD15" s="113"/>
      <c r="ILE15" s="113"/>
      <c r="ILF15" s="113"/>
      <c r="ILG15" s="113"/>
      <c r="ILH15" s="113"/>
      <c r="ILI15" s="113"/>
      <c r="ILJ15" s="113"/>
      <c r="ILK15" s="113"/>
      <c r="ILL15" s="113"/>
      <c r="ILM15" s="113"/>
      <c r="ILN15" s="113"/>
      <c r="ILO15" s="113"/>
      <c r="ILP15" s="113"/>
      <c r="ILQ15" s="113"/>
      <c r="ILR15" s="113"/>
      <c r="ILS15" s="113"/>
      <c r="ILT15" s="113"/>
      <c r="ILU15" s="113"/>
      <c r="ILV15" s="113"/>
      <c r="ILW15" s="113"/>
      <c r="ILX15" s="113"/>
      <c r="ILY15" s="113"/>
      <c r="ILZ15" s="113"/>
      <c r="IMA15" s="113"/>
      <c r="IMB15" s="113"/>
      <c r="IMC15" s="113"/>
      <c r="IMD15" s="113"/>
      <c r="IME15" s="113"/>
      <c r="IMF15" s="113"/>
      <c r="IMG15" s="113"/>
      <c r="IMH15" s="113"/>
      <c r="IMI15" s="113"/>
      <c r="IMJ15" s="113"/>
      <c r="IMK15" s="113"/>
      <c r="IML15" s="113"/>
      <c r="IMM15" s="113"/>
      <c r="IMN15" s="113"/>
      <c r="IMO15" s="113"/>
      <c r="IMP15" s="113"/>
      <c r="IMQ15" s="113"/>
      <c r="IMR15" s="113"/>
      <c r="IMS15" s="113"/>
      <c r="IMT15" s="113"/>
      <c r="IMU15" s="113"/>
      <c r="IMV15" s="113"/>
      <c r="IMW15" s="113"/>
      <c r="IMX15" s="113"/>
      <c r="IMY15" s="113"/>
      <c r="IMZ15" s="113"/>
      <c r="INA15" s="113"/>
      <c r="INB15" s="113"/>
      <c r="INC15" s="113"/>
      <c r="IND15" s="113"/>
      <c r="INE15" s="113"/>
      <c r="INF15" s="113"/>
      <c r="ING15" s="113"/>
      <c r="INH15" s="113"/>
      <c r="INI15" s="113"/>
      <c r="INJ15" s="113"/>
      <c r="INK15" s="113"/>
      <c r="INL15" s="113"/>
      <c r="INM15" s="113"/>
      <c r="INN15" s="113"/>
      <c r="INO15" s="113"/>
      <c r="INP15" s="113"/>
      <c r="INQ15" s="113"/>
      <c r="INR15" s="113"/>
      <c r="INS15" s="113"/>
      <c r="INT15" s="113"/>
      <c r="INU15" s="113"/>
      <c r="INV15" s="113"/>
      <c r="INW15" s="113"/>
      <c r="INX15" s="113"/>
      <c r="INY15" s="113"/>
      <c r="INZ15" s="113"/>
      <c r="IOA15" s="113"/>
      <c r="IOB15" s="113"/>
      <c r="IOC15" s="113"/>
      <c r="IOD15" s="113"/>
      <c r="IOE15" s="113"/>
      <c r="IOF15" s="113"/>
      <c r="IOG15" s="113"/>
      <c r="IOH15" s="113"/>
      <c r="IOI15" s="113"/>
      <c r="IOJ15" s="113"/>
      <c r="IOK15" s="113"/>
      <c r="IOL15" s="113"/>
      <c r="IOM15" s="113"/>
      <c r="ION15" s="113"/>
      <c r="IOO15" s="113"/>
      <c r="IOP15" s="113"/>
      <c r="IOQ15" s="113"/>
      <c r="IOR15" s="113"/>
      <c r="IOS15" s="113"/>
      <c r="IOT15" s="113"/>
      <c r="IOU15" s="113"/>
      <c r="IOV15" s="113"/>
      <c r="IOW15" s="113"/>
      <c r="IOX15" s="113"/>
      <c r="IOY15" s="113"/>
      <c r="IOZ15" s="113"/>
      <c r="IPA15" s="113"/>
      <c r="IPB15" s="113"/>
      <c r="IPC15" s="113"/>
      <c r="IPD15" s="113"/>
      <c r="IPE15" s="113"/>
      <c r="IPF15" s="113"/>
      <c r="IPG15" s="113"/>
      <c r="IPH15" s="113"/>
      <c r="IPI15" s="113"/>
      <c r="IPJ15" s="113"/>
      <c r="IPK15" s="113"/>
      <c r="IPL15" s="113"/>
      <c r="IPM15" s="113"/>
      <c r="IPN15" s="113"/>
      <c r="IPO15" s="113"/>
      <c r="IPP15" s="113"/>
      <c r="IPQ15" s="113"/>
      <c r="IPR15" s="113"/>
      <c r="IPS15" s="113"/>
      <c r="IPT15" s="113"/>
      <c r="IPU15" s="113"/>
      <c r="IPV15" s="113"/>
      <c r="IPW15" s="113"/>
      <c r="IPX15" s="113"/>
      <c r="IPY15" s="113"/>
      <c r="IPZ15" s="113"/>
      <c r="IQA15" s="113"/>
      <c r="IQB15" s="113"/>
      <c r="IQC15" s="113"/>
      <c r="IQD15" s="113"/>
      <c r="IQE15" s="113"/>
      <c r="IQF15" s="113"/>
      <c r="IQG15" s="113"/>
      <c r="IQH15" s="113"/>
      <c r="IQI15" s="113"/>
      <c r="IQJ15" s="113"/>
      <c r="IQK15" s="113"/>
      <c r="IQL15" s="113"/>
      <c r="IQM15" s="113"/>
      <c r="IQN15" s="113"/>
      <c r="IQO15" s="113"/>
      <c r="IQP15" s="113"/>
      <c r="IQQ15" s="113"/>
      <c r="IQR15" s="113"/>
      <c r="IQS15" s="113"/>
      <c r="IQT15" s="113"/>
      <c r="IQU15" s="113"/>
      <c r="IQV15" s="113"/>
      <c r="IQW15" s="113"/>
      <c r="IQX15" s="113"/>
      <c r="IQY15" s="113"/>
      <c r="IQZ15" s="113"/>
      <c r="IRA15" s="113"/>
      <c r="IRB15" s="113"/>
      <c r="IRC15" s="113"/>
      <c r="IRD15" s="113"/>
      <c r="IRE15" s="113"/>
      <c r="IRF15" s="113"/>
      <c r="IRG15" s="113"/>
      <c r="IRH15" s="113"/>
      <c r="IRI15" s="113"/>
      <c r="IRJ15" s="113"/>
      <c r="IRK15" s="113"/>
      <c r="IRL15" s="113"/>
      <c r="IRM15" s="113"/>
      <c r="IRN15" s="113"/>
      <c r="IRO15" s="113"/>
      <c r="IRP15" s="113"/>
      <c r="IRQ15" s="113"/>
      <c r="IRR15" s="113"/>
      <c r="IRS15" s="113"/>
      <c r="IRT15" s="113"/>
      <c r="IRU15" s="113"/>
      <c r="IRV15" s="113"/>
      <c r="IRW15" s="113"/>
      <c r="IRX15" s="113"/>
      <c r="IRY15" s="113"/>
      <c r="IRZ15" s="113"/>
      <c r="ISA15" s="113"/>
      <c r="ISB15" s="113"/>
      <c r="ISC15" s="113"/>
      <c r="ISD15" s="113"/>
      <c r="ISE15" s="113"/>
      <c r="ISF15" s="113"/>
      <c r="ISG15" s="113"/>
      <c r="ISH15" s="113"/>
      <c r="ISI15" s="113"/>
      <c r="ISJ15" s="113"/>
      <c r="ISK15" s="113"/>
      <c r="ISL15" s="113"/>
      <c r="ISM15" s="113"/>
      <c r="ISN15" s="113"/>
      <c r="ISO15" s="113"/>
      <c r="ISP15" s="113"/>
      <c r="ISQ15" s="113"/>
      <c r="ISR15" s="113"/>
      <c r="ISS15" s="113"/>
      <c r="IST15" s="113"/>
      <c r="ISU15" s="113"/>
      <c r="ISV15" s="113"/>
      <c r="ISW15" s="113"/>
      <c r="ISX15" s="113"/>
      <c r="ISY15" s="113"/>
      <c r="ISZ15" s="113"/>
      <c r="ITA15" s="113"/>
      <c r="ITB15" s="113"/>
      <c r="ITC15" s="113"/>
      <c r="ITD15" s="113"/>
      <c r="ITE15" s="113"/>
      <c r="ITF15" s="113"/>
      <c r="ITM15" s="113"/>
      <c r="ITN15" s="113"/>
      <c r="ITO15" s="113"/>
      <c r="ITP15" s="113"/>
      <c r="ITQ15" s="113"/>
      <c r="ITR15" s="113"/>
      <c r="ITS15" s="113"/>
      <c r="ITT15" s="113"/>
      <c r="ITU15" s="113"/>
      <c r="ITV15" s="113"/>
      <c r="ITW15" s="113"/>
      <c r="ITX15" s="113"/>
      <c r="ITY15" s="113"/>
      <c r="ITZ15" s="113"/>
      <c r="IUA15" s="113"/>
      <c r="IUB15" s="113"/>
      <c r="IUC15" s="113"/>
      <c r="IUD15" s="113"/>
      <c r="IUE15" s="113"/>
      <c r="IUF15" s="113"/>
      <c r="IUG15" s="113"/>
      <c r="IUH15" s="113"/>
      <c r="IUI15" s="113"/>
      <c r="IUJ15" s="113"/>
      <c r="IUK15" s="113"/>
      <c r="IUL15" s="113"/>
      <c r="IUM15" s="113"/>
      <c r="IUN15" s="113"/>
      <c r="IUO15" s="113"/>
      <c r="IUP15" s="113"/>
      <c r="IUQ15" s="113"/>
      <c r="IUR15" s="113"/>
      <c r="IUS15" s="113"/>
      <c r="IUT15" s="113"/>
      <c r="IUU15" s="113"/>
      <c r="IUV15" s="113"/>
      <c r="IUW15" s="113"/>
      <c r="IUX15" s="113"/>
      <c r="IUY15" s="113"/>
      <c r="IUZ15" s="113"/>
      <c r="IVA15" s="113"/>
      <c r="IVB15" s="113"/>
      <c r="IVC15" s="113"/>
      <c r="IVD15" s="113"/>
      <c r="IVE15" s="113"/>
      <c r="IVF15" s="113"/>
      <c r="IVG15" s="113"/>
      <c r="IVH15" s="113"/>
      <c r="IVI15" s="113"/>
      <c r="IVJ15" s="113"/>
      <c r="IVK15" s="113"/>
      <c r="IVL15" s="113"/>
      <c r="IVM15" s="113"/>
      <c r="IVN15" s="113"/>
      <c r="IVO15" s="113"/>
      <c r="IVP15" s="113"/>
      <c r="IVQ15" s="113"/>
      <c r="IVR15" s="113"/>
      <c r="IVS15" s="113"/>
      <c r="IVT15" s="113"/>
      <c r="IVU15" s="113"/>
      <c r="IVV15" s="113"/>
      <c r="IVW15" s="113"/>
      <c r="IVX15" s="113"/>
      <c r="IVY15" s="113"/>
      <c r="IVZ15" s="113"/>
      <c r="IWA15" s="113"/>
      <c r="IWB15" s="113"/>
      <c r="IWC15" s="113"/>
      <c r="IWD15" s="113"/>
      <c r="IWE15" s="113"/>
      <c r="IWF15" s="113"/>
      <c r="IWG15" s="113"/>
      <c r="IWH15" s="113"/>
      <c r="IWI15" s="113"/>
      <c r="IWJ15" s="113"/>
      <c r="IWK15" s="113"/>
      <c r="IWL15" s="113"/>
      <c r="IWM15" s="113"/>
      <c r="IWN15" s="113"/>
      <c r="IWO15" s="113"/>
      <c r="IWP15" s="113"/>
      <c r="IWQ15" s="113"/>
      <c r="IWR15" s="113"/>
      <c r="IWS15" s="113"/>
      <c r="IWT15" s="113"/>
      <c r="IWU15" s="113"/>
      <c r="IWV15" s="113"/>
      <c r="IWW15" s="113"/>
      <c r="IWX15" s="113"/>
      <c r="IWY15" s="113"/>
      <c r="IWZ15" s="113"/>
      <c r="IXA15" s="113"/>
      <c r="IXB15" s="113"/>
      <c r="IXC15" s="113"/>
      <c r="IXD15" s="113"/>
      <c r="IXE15" s="113"/>
      <c r="IXF15" s="113"/>
      <c r="IXG15" s="113"/>
      <c r="IXH15" s="113"/>
      <c r="IXI15" s="113"/>
      <c r="IXJ15" s="113"/>
      <c r="IXK15" s="113"/>
      <c r="IXL15" s="113"/>
      <c r="IXM15" s="113"/>
      <c r="IXN15" s="113"/>
      <c r="IXO15" s="113"/>
      <c r="IXP15" s="113"/>
      <c r="IXQ15" s="113"/>
      <c r="IXR15" s="113"/>
      <c r="IXS15" s="113"/>
      <c r="IXT15" s="113"/>
      <c r="IXU15" s="113"/>
      <c r="IXV15" s="113"/>
      <c r="IXW15" s="113"/>
      <c r="IXX15" s="113"/>
      <c r="IXY15" s="113"/>
      <c r="IXZ15" s="113"/>
      <c r="IYA15" s="113"/>
      <c r="IYB15" s="113"/>
      <c r="IYC15" s="113"/>
      <c r="IYD15" s="113"/>
      <c r="IYE15" s="113"/>
      <c r="IYF15" s="113"/>
      <c r="IYG15" s="113"/>
      <c r="IYH15" s="113"/>
      <c r="IYI15" s="113"/>
      <c r="IYJ15" s="113"/>
      <c r="IYK15" s="113"/>
      <c r="IYL15" s="113"/>
      <c r="IYM15" s="113"/>
      <c r="IYN15" s="113"/>
      <c r="IYO15" s="113"/>
      <c r="IYP15" s="113"/>
      <c r="IYQ15" s="113"/>
      <c r="IYR15" s="113"/>
      <c r="IYS15" s="113"/>
      <c r="IYT15" s="113"/>
      <c r="IYU15" s="113"/>
      <c r="IYV15" s="113"/>
      <c r="IYW15" s="113"/>
      <c r="IYX15" s="113"/>
      <c r="IYY15" s="113"/>
      <c r="IYZ15" s="113"/>
      <c r="IZA15" s="113"/>
      <c r="IZB15" s="113"/>
      <c r="IZC15" s="113"/>
      <c r="IZD15" s="113"/>
      <c r="IZE15" s="113"/>
      <c r="IZF15" s="113"/>
      <c r="IZG15" s="113"/>
      <c r="IZH15" s="113"/>
      <c r="IZI15" s="113"/>
      <c r="IZJ15" s="113"/>
      <c r="IZK15" s="113"/>
      <c r="IZL15" s="113"/>
      <c r="IZM15" s="113"/>
      <c r="IZN15" s="113"/>
      <c r="IZO15" s="113"/>
      <c r="IZP15" s="113"/>
      <c r="IZQ15" s="113"/>
      <c r="IZR15" s="113"/>
      <c r="IZS15" s="113"/>
      <c r="IZT15" s="113"/>
      <c r="IZU15" s="113"/>
      <c r="IZV15" s="113"/>
      <c r="IZW15" s="113"/>
      <c r="IZX15" s="113"/>
      <c r="IZY15" s="113"/>
      <c r="IZZ15" s="113"/>
      <c r="JAA15" s="113"/>
      <c r="JAB15" s="113"/>
      <c r="JAC15" s="113"/>
      <c r="JAD15" s="113"/>
      <c r="JAE15" s="113"/>
      <c r="JAF15" s="113"/>
      <c r="JAG15" s="113"/>
      <c r="JAH15" s="113"/>
      <c r="JAI15" s="113"/>
      <c r="JAJ15" s="113"/>
      <c r="JAK15" s="113"/>
      <c r="JAL15" s="113"/>
      <c r="JAM15" s="113"/>
      <c r="JAN15" s="113"/>
      <c r="JAO15" s="113"/>
      <c r="JAP15" s="113"/>
      <c r="JAQ15" s="113"/>
      <c r="JAR15" s="113"/>
      <c r="JAS15" s="113"/>
      <c r="JAT15" s="113"/>
      <c r="JAU15" s="113"/>
      <c r="JAV15" s="113"/>
      <c r="JAW15" s="113"/>
      <c r="JAX15" s="113"/>
      <c r="JAY15" s="113"/>
      <c r="JAZ15" s="113"/>
      <c r="JBA15" s="113"/>
      <c r="JBB15" s="113"/>
      <c r="JBC15" s="113"/>
      <c r="JBD15" s="113"/>
      <c r="JBE15" s="113"/>
      <c r="JBF15" s="113"/>
      <c r="JBG15" s="113"/>
      <c r="JBH15" s="113"/>
      <c r="JBI15" s="113"/>
      <c r="JBJ15" s="113"/>
      <c r="JBK15" s="113"/>
      <c r="JBL15" s="113"/>
      <c r="JBM15" s="113"/>
      <c r="JBN15" s="113"/>
      <c r="JBO15" s="113"/>
      <c r="JBP15" s="113"/>
      <c r="JBQ15" s="113"/>
      <c r="JBR15" s="113"/>
      <c r="JBS15" s="113"/>
      <c r="JBT15" s="113"/>
      <c r="JBU15" s="113"/>
      <c r="JBV15" s="113"/>
      <c r="JBW15" s="113"/>
      <c r="JBX15" s="113"/>
      <c r="JBY15" s="113"/>
      <c r="JBZ15" s="113"/>
      <c r="JCA15" s="113"/>
      <c r="JCB15" s="113"/>
      <c r="JCC15" s="113"/>
      <c r="JCD15" s="113"/>
      <c r="JCE15" s="113"/>
      <c r="JCF15" s="113"/>
      <c r="JCG15" s="113"/>
      <c r="JCH15" s="113"/>
      <c r="JCI15" s="113"/>
      <c r="JCJ15" s="113"/>
      <c r="JCK15" s="113"/>
      <c r="JCL15" s="113"/>
      <c r="JCM15" s="113"/>
      <c r="JCN15" s="113"/>
      <c r="JCO15" s="113"/>
      <c r="JCP15" s="113"/>
      <c r="JCQ15" s="113"/>
      <c r="JCR15" s="113"/>
      <c r="JCS15" s="113"/>
      <c r="JCT15" s="113"/>
      <c r="JCU15" s="113"/>
      <c r="JCV15" s="113"/>
      <c r="JCW15" s="113"/>
      <c r="JCX15" s="113"/>
      <c r="JCY15" s="113"/>
      <c r="JCZ15" s="113"/>
      <c r="JDA15" s="113"/>
      <c r="JDB15" s="113"/>
      <c r="JDI15" s="113"/>
      <c r="JDJ15" s="113"/>
      <c r="JDK15" s="113"/>
      <c r="JDL15" s="113"/>
      <c r="JDM15" s="113"/>
      <c r="JDN15" s="113"/>
      <c r="JDO15" s="113"/>
      <c r="JDP15" s="113"/>
      <c r="JDQ15" s="113"/>
      <c r="JDR15" s="113"/>
      <c r="JDS15" s="113"/>
      <c r="JDT15" s="113"/>
      <c r="JDU15" s="113"/>
      <c r="JDV15" s="113"/>
      <c r="JDW15" s="113"/>
      <c r="JDX15" s="113"/>
      <c r="JDY15" s="113"/>
      <c r="JDZ15" s="113"/>
      <c r="JEA15" s="113"/>
      <c r="JEB15" s="113"/>
      <c r="JEC15" s="113"/>
      <c r="JED15" s="113"/>
      <c r="JEE15" s="113"/>
      <c r="JEF15" s="113"/>
      <c r="JEG15" s="113"/>
      <c r="JEH15" s="113"/>
      <c r="JEI15" s="113"/>
      <c r="JEJ15" s="113"/>
      <c r="JEK15" s="113"/>
      <c r="JEL15" s="113"/>
      <c r="JEM15" s="113"/>
      <c r="JEN15" s="113"/>
      <c r="JEO15" s="113"/>
      <c r="JEP15" s="113"/>
      <c r="JEQ15" s="113"/>
      <c r="JER15" s="113"/>
      <c r="JES15" s="113"/>
      <c r="JET15" s="113"/>
      <c r="JEU15" s="113"/>
      <c r="JEV15" s="113"/>
      <c r="JEW15" s="113"/>
      <c r="JEX15" s="113"/>
      <c r="JEY15" s="113"/>
      <c r="JEZ15" s="113"/>
      <c r="JFA15" s="113"/>
      <c r="JFB15" s="113"/>
      <c r="JFC15" s="113"/>
      <c r="JFD15" s="113"/>
      <c r="JFE15" s="113"/>
      <c r="JFF15" s="113"/>
      <c r="JFG15" s="113"/>
      <c r="JFH15" s="113"/>
      <c r="JFI15" s="113"/>
      <c r="JFJ15" s="113"/>
      <c r="JFK15" s="113"/>
      <c r="JFL15" s="113"/>
      <c r="JFM15" s="113"/>
      <c r="JFN15" s="113"/>
      <c r="JFO15" s="113"/>
      <c r="JFP15" s="113"/>
      <c r="JFQ15" s="113"/>
      <c r="JFR15" s="113"/>
      <c r="JFS15" s="113"/>
      <c r="JFT15" s="113"/>
      <c r="JFU15" s="113"/>
      <c r="JFV15" s="113"/>
      <c r="JFW15" s="113"/>
      <c r="JFX15" s="113"/>
      <c r="JFY15" s="113"/>
      <c r="JFZ15" s="113"/>
      <c r="JGA15" s="113"/>
      <c r="JGB15" s="113"/>
      <c r="JGC15" s="113"/>
      <c r="JGD15" s="113"/>
      <c r="JGE15" s="113"/>
      <c r="JGF15" s="113"/>
      <c r="JGG15" s="113"/>
      <c r="JGH15" s="113"/>
      <c r="JGI15" s="113"/>
      <c r="JGJ15" s="113"/>
      <c r="JGK15" s="113"/>
      <c r="JGL15" s="113"/>
      <c r="JGM15" s="113"/>
      <c r="JGN15" s="113"/>
      <c r="JGO15" s="113"/>
      <c r="JGP15" s="113"/>
      <c r="JGQ15" s="113"/>
      <c r="JGR15" s="113"/>
      <c r="JGS15" s="113"/>
      <c r="JGT15" s="113"/>
      <c r="JGU15" s="113"/>
      <c r="JGV15" s="113"/>
      <c r="JGW15" s="113"/>
      <c r="JGX15" s="113"/>
      <c r="JGY15" s="113"/>
      <c r="JGZ15" s="113"/>
      <c r="JHA15" s="113"/>
      <c r="JHB15" s="113"/>
      <c r="JHC15" s="113"/>
      <c r="JHD15" s="113"/>
      <c r="JHE15" s="113"/>
      <c r="JHF15" s="113"/>
      <c r="JHG15" s="113"/>
      <c r="JHH15" s="113"/>
      <c r="JHI15" s="113"/>
      <c r="JHJ15" s="113"/>
      <c r="JHK15" s="113"/>
      <c r="JHL15" s="113"/>
      <c r="JHM15" s="113"/>
      <c r="JHN15" s="113"/>
      <c r="JHO15" s="113"/>
      <c r="JHP15" s="113"/>
      <c r="JHQ15" s="113"/>
      <c r="JHR15" s="113"/>
      <c r="JHS15" s="113"/>
      <c r="JHT15" s="113"/>
      <c r="JHU15" s="113"/>
      <c r="JHV15" s="113"/>
      <c r="JHW15" s="113"/>
      <c r="JHX15" s="113"/>
      <c r="JHY15" s="113"/>
      <c r="JHZ15" s="113"/>
      <c r="JIA15" s="113"/>
      <c r="JIB15" s="113"/>
      <c r="JIC15" s="113"/>
      <c r="JID15" s="113"/>
      <c r="JIE15" s="113"/>
      <c r="JIF15" s="113"/>
      <c r="JIG15" s="113"/>
      <c r="JIH15" s="113"/>
      <c r="JII15" s="113"/>
      <c r="JIJ15" s="113"/>
      <c r="JIK15" s="113"/>
      <c r="JIL15" s="113"/>
      <c r="JIM15" s="113"/>
      <c r="JIN15" s="113"/>
      <c r="JIO15" s="113"/>
      <c r="JIP15" s="113"/>
      <c r="JIQ15" s="113"/>
      <c r="JIR15" s="113"/>
      <c r="JIS15" s="113"/>
      <c r="JIT15" s="113"/>
      <c r="JIU15" s="113"/>
      <c r="JIV15" s="113"/>
      <c r="JIW15" s="113"/>
      <c r="JIX15" s="113"/>
      <c r="JIY15" s="113"/>
      <c r="JIZ15" s="113"/>
      <c r="JJA15" s="113"/>
      <c r="JJB15" s="113"/>
      <c r="JJC15" s="113"/>
      <c r="JJD15" s="113"/>
      <c r="JJE15" s="113"/>
      <c r="JJF15" s="113"/>
      <c r="JJG15" s="113"/>
      <c r="JJH15" s="113"/>
      <c r="JJI15" s="113"/>
      <c r="JJJ15" s="113"/>
      <c r="JJK15" s="113"/>
      <c r="JJL15" s="113"/>
      <c r="JJM15" s="113"/>
      <c r="JJN15" s="113"/>
      <c r="JJO15" s="113"/>
      <c r="JJP15" s="113"/>
      <c r="JJQ15" s="113"/>
      <c r="JJR15" s="113"/>
      <c r="JJS15" s="113"/>
      <c r="JJT15" s="113"/>
      <c r="JJU15" s="113"/>
      <c r="JJV15" s="113"/>
      <c r="JJW15" s="113"/>
      <c r="JJX15" s="113"/>
      <c r="JJY15" s="113"/>
      <c r="JJZ15" s="113"/>
      <c r="JKA15" s="113"/>
      <c r="JKB15" s="113"/>
      <c r="JKC15" s="113"/>
      <c r="JKD15" s="113"/>
      <c r="JKE15" s="113"/>
      <c r="JKF15" s="113"/>
      <c r="JKG15" s="113"/>
      <c r="JKH15" s="113"/>
      <c r="JKI15" s="113"/>
      <c r="JKJ15" s="113"/>
      <c r="JKK15" s="113"/>
      <c r="JKL15" s="113"/>
      <c r="JKM15" s="113"/>
      <c r="JKN15" s="113"/>
      <c r="JKO15" s="113"/>
      <c r="JKP15" s="113"/>
      <c r="JKQ15" s="113"/>
      <c r="JKR15" s="113"/>
      <c r="JKS15" s="113"/>
      <c r="JKT15" s="113"/>
      <c r="JKU15" s="113"/>
      <c r="JKV15" s="113"/>
      <c r="JKW15" s="113"/>
      <c r="JKX15" s="113"/>
      <c r="JKY15" s="113"/>
      <c r="JKZ15" s="113"/>
      <c r="JLA15" s="113"/>
      <c r="JLB15" s="113"/>
      <c r="JLC15" s="113"/>
      <c r="JLD15" s="113"/>
      <c r="JLE15" s="113"/>
      <c r="JLF15" s="113"/>
      <c r="JLG15" s="113"/>
      <c r="JLH15" s="113"/>
      <c r="JLI15" s="113"/>
      <c r="JLJ15" s="113"/>
      <c r="JLK15" s="113"/>
      <c r="JLL15" s="113"/>
      <c r="JLM15" s="113"/>
      <c r="JLN15" s="113"/>
      <c r="JLO15" s="113"/>
      <c r="JLP15" s="113"/>
      <c r="JLQ15" s="113"/>
      <c r="JLR15" s="113"/>
      <c r="JLS15" s="113"/>
      <c r="JLT15" s="113"/>
      <c r="JLU15" s="113"/>
      <c r="JLV15" s="113"/>
      <c r="JLW15" s="113"/>
      <c r="JLX15" s="113"/>
      <c r="JLY15" s="113"/>
      <c r="JLZ15" s="113"/>
      <c r="JMA15" s="113"/>
      <c r="JMB15" s="113"/>
      <c r="JMC15" s="113"/>
      <c r="JMD15" s="113"/>
      <c r="JME15" s="113"/>
      <c r="JMF15" s="113"/>
      <c r="JMG15" s="113"/>
      <c r="JMH15" s="113"/>
      <c r="JMI15" s="113"/>
      <c r="JMJ15" s="113"/>
      <c r="JMK15" s="113"/>
      <c r="JML15" s="113"/>
      <c r="JMM15" s="113"/>
      <c r="JMN15" s="113"/>
      <c r="JMO15" s="113"/>
      <c r="JMP15" s="113"/>
      <c r="JMQ15" s="113"/>
      <c r="JMR15" s="113"/>
      <c r="JMS15" s="113"/>
      <c r="JMT15" s="113"/>
      <c r="JMU15" s="113"/>
      <c r="JMV15" s="113"/>
      <c r="JMW15" s="113"/>
      <c r="JMX15" s="113"/>
      <c r="JNE15" s="113"/>
      <c r="JNF15" s="113"/>
      <c r="JNG15" s="113"/>
      <c r="JNH15" s="113"/>
      <c r="JNI15" s="113"/>
      <c r="JNJ15" s="113"/>
      <c r="JNK15" s="113"/>
      <c r="JNL15" s="113"/>
      <c r="JNM15" s="113"/>
      <c r="JNN15" s="113"/>
      <c r="JNO15" s="113"/>
      <c r="JNP15" s="113"/>
      <c r="JNQ15" s="113"/>
      <c r="JNR15" s="113"/>
      <c r="JNS15" s="113"/>
      <c r="JNT15" s="113"/>
      <c r="JNU15" s="113"/>
      <c r="JNV15" s="113"/>
      <c r="JNW15" s="113"/>
      <c r="JNX15" s="113"/>
      <c r="JNY15" s="113"/>
      <c r="JNZ15" s="113"/>
      <c r="JOA15" s="113"/>
      <c r="JOB15" s="113"/>
      <c r="JOC15" s="113"/>
      <c r="JOD15" s="113"/>
      <c r="JOE15" s="113"/>
      <c r="JOF15" s="113"/>
      <c r="JOG15" s="113"/>
      <c r="JOH15" s="113"/>
      <c r="JOI15" s="113"/>
      <c r="JOJ15" s="113"/>
      <c r="JOK15" s="113"/>
      <c r="JOL15" s="113"/>
      <c r="JOM15" s="113"/>
      <c r="JON15" s="113"/>
      <c r="JOO15" s="113"/>
      <c r="JOP15" s="113"/>
      <c r="JOQ15" s="113"/>
      <c r="JOR15" s="113"/>
      <c r="JOS15" s="113"/>
      <c r="JOT15" s="113"/>
      <c r="JOU15" s="113"/>
      <c r="JOV15" s="113"/>
      <c r="JOW15" s="113"/>
      <c r="JOX15" s="113"/>
      <c r="JOY15" s="113"/>
      <c r="JOZ15" s="113"/>
      <c r="JPA15" s="113"/>
      <c r="JPB15" s="113"/>
      <c r="JPC15" s="113"/>
      <c r="JPD15" s="113"/>
      <c r="JPE15" s="113"/>
      <c r="JPF15" s="113"/>
      <c r="JPG15" s="113"/>
      <c r="JPH15" s="113"/>
      <c r="JPI15" s="113"/>
      <c r="JPJ15" s="113"/>
      <c r="JPK15" s="113"/>
      <c r="JPL15" s="113"/>
      <c r="JPM15" s="113"/>
      <c r="JPN15" s="113"/>
      <c r="JPO15" s="113"/>
      <c r="JPP15" s="113"/>
      <c r="JPQ15" s="113"/>
      <c r="JPR15" s="113"/>
      <c r="JPS15" s="113"/>
      <c r="JPT15" s="113"/>
      <c r="JPU15" s="113"/>
      <c r="JPV15" s="113"/>
      <c r="JPW15" s="113"/>
      <c r="JPX15" s="113"/>
      <c r="JPY15" s="113"/>
      <c r="JPZ15" s="113"/>
      <c r="JQA15" s="113"/>
      <c r="JQB15" s="113"/>
      <c r="JQC15" s="113"/>
      <c r="JQD15" s="113"/>
      <c r="JQE15" s="113"/>
      <c r="JQF15" s="113"/>
      <c r="JQG15" s="113"/>
      <c r="JQH15" s="113"/>
      <c r="JQI15" s="113"/>
      <c r="JQJ15" s="113"/>
      <c r="JQK15" s="113"/>
      <c r="JQL15" s="113"/>
      <c r="JQM15" s="113"/>
      <c r="JQN15" s="113"/>
      <c r="JQO15" s="113"/>
      <c r="JQP15" s="113"/>
      <c r="JQQ15" s="113"/>
      <c r="JQR15" s="113"/>
      <c r="JQS15" s="113"/>
      <c r="JQT15" s="113"/>
      <c r="JQU15" s="113"/>
      <c r="JQV15" s="113"/>
      <c r="JQW15" s="113"/>
      <c r="JQX15" s="113"/>
      <c r="JQY15" s="113"/>
      <c r="JQZ15" s="113"/>
      <c r="JRA15" s="113"/>
      <c r="JRB15" s="113"/>
      <c r="JRC15" s="113"/>
      <c r="JRD15" s="113"/>
      <c r="JRE15" s="113"/>
      <c r="JRF15" s="113"/>
      <c r="JRG15" s="113"/>
      <c r="JRH15" s="113"/>
      <c r="JRI15" s="113"/>
      <c r="JRJ15" s="113"/>
      <c r="JRK15" s="113"/>
      <c r="JRL15" s="113"/>
      <c r="JRM15" s="113"/>
      <c r="JRN15" s="113"/>
      <c r="JRO15" s="113"/>
      <c r="JRP15" s="113"/>
      <c r="JRQ15" s="113"/>
      <c r="JRR15" s="113"/>
      <c r="JRS15" s="113"/>
      <c r="JRT15" s="113"/>
      <c r="JRU15" s="113"/>
      <c r="JRV15" s="113"/>
      <c r="JRW15" s="113"/>
      <c r="JRX15" s="113"/>
      <c r="JRY15" s="113"/>
      <c r="JRZ15" s="113"/>
      <c r="JSA15" s="113"/>
      <c r="JSB15" s="113"/>
      <c r="JSC15" s="113"/>
      <c r="JSD15" s="113"/>
      <c r="JSE15" s="113"/>
      <c r="JSF15" s="113"/>
      <c r="JSG15" s="113"/>
      <c r="JSH15" s="113"/>
      <c r="JSI15" s="113"/>
      <c r="JSJ15" s="113"/>
      <c r="JSK15" s="113"/>
      <c r="JSL15" s="113"/>
      <c r="JSM15" s="113"/>
      <c r="JSN15" s="113"/>
      <c r="JSO15" s="113"/>
      <c r="JSP15" s="113"/>
      <c r="JSQ15" s="113"/>
      <c r="JSR15" s="113"/>
      <c r="JSS15" s="113"/>
      <c r="JST15" s="113"/>
      <c r="JSU15" s="113"/>
      <c r="JSV15" s="113"/>
      <c r="JSW15" s="113"/>
      <c r="JSX15" s="113"/>
      <c r="JSY15" s="113"/>
      <c r="JSZ15" s="113"/>
      <c r="JTA15" s="113"/>
      <c r="JTB15" s="113"/>
      <c r="JTC15" s="113"/>
      <c r="JTD15" s="113"/>
      <c r="JTE15" s="113"/>
      <c r="JTF15" s="113"/>
      <c r="JTG15" s="113"/>
      <c r="JTH15" s="113"/>
      <c r="JTI15" s="113"/>
      <c r="JTJ15" s="113"/>
      <c r="JTK15" s="113"/>
      <c r="JTL15" s="113"/>
      <c r="JTM15" s="113"/>
      <c r="JTN15" s="113"/>
      <c r="JTO15" s="113"/>
      <c r="JTP15" s="113"/>
      <c r="JTQ15" s="113"/>
      <c r="JTR15" s="113"/>
      <c r="JTS15" s="113"/>
      <c r="JTT15" s="113"/>
      <c r="JTU15" s="113"/>
      <c r="JTV15" s="113"/>
      <c r="JTW15" s="113"/>
      <c r="JTX15" s="113"/>
      <c r="JTY15" s="113"/>
      <c r="JTZ15" s="113"/>
      <c r="JUA15" s="113"/>
      <c r="JUB15" s="113"/>
      <c r="JUC15" s="113"/>
      <c r="JUD15" s="113"/>
      <c r="JUE15" s="113"/>
      <c r="JUF15" s="113"/>
      <c r="JUG15" s="113"/>
      <c r="JUH15" s="113"/>
      <c r="JUI15" s="113"/>
      <c r="JUJ15" s="113"/>
      <c r="JUK15" s="113"/>
      <c r="JUL15" s="113"/>
      <c r="JUM15" s="113"/>
      <c r="JUN15" s="113"/>
      <c r="JUO15" s="113"/>
      <c r="JUP15" s="113"/>
      <c r="JUQ15" s="113"/>
      <c r="JUR15" s="113"/>
      <c r="JUS15" s="113"/>
      <c r="JUT15" s="113"/>
      <c r="JUU15" s="113"/>
      <c r="JUV15" s="113"/>
      <c r="JUW15" s="113"/>
      <c r="JUX15" s="113"/>
      <c r="JUY15" s="113"/>
      <c r="JUZ15" s="113"/>
      <c r="JVA15" s="113"/>
      <c r="JVB15" s="113"/>
      <c r="JVC15" s="113"/>
      <c r="JVD15" s="113"/>
      <c r="JVE15" s="113"/>
      <c r="JVF15" s="113"/>
      <c r="JVG15" s="113"/>
      <c r="JVH15" s="113"/>
      <c r="JVI15" s="113"/>
      <c r="JVJ15" s="113"/>
      <c r="JVK15" s="113"/>
      <c r="JVL15" s="113"/>
      <c r="JVM15" s="113"/>
      <c r="JVN15" s="113"/>
      <c r="JVO15" s="113"/>
      <c r="JVP15" s="113"/>
      <c r="JVQ15" s="113"/>
      <c r="JVR15" s="113"/>
      <c r="JVS15" s="113"/>
      <c r="JVT15" s="113"/>
      <c r="JVU15" s="113"/>
      <c r="JVV15" s="113"/>
      <c r="JVW15" s="113"/>
      <c r="JVX15" s="113"/>
      <c r="JVY15" s="113"/>
      <c r="JVZ15" s="113"/>
      <c r="JWA15" s="113"/>
      <c r="JWB15" s="113"/>
      <c r="JWC15" s="113"/>
      <c r="JWD15" s="113"/>
      <c r="JWE15" s="113"/>
      <c r="JWF15" s="113"/>
      <c r="JWG15" s="113"/>
      <c r="JWH15" s="113"/>
      <c r="JWI15" s="113"/>
      <c r="JWJ15" s="113"/>
      <c r="JWK15" s="113"/>
      <c r="JWL15" s="113"/>
      <c r="JWM15" s="113"/>
      <c r="JWN15" s="113"/>
      <c r="JWO15" s="113"/>
      <c r="JWP15" s="113"/>
      <c r="JWQ15" s="113"/>
      <c r="JWR15" s="113"/>
      <c r="JWS15" s="113"/>
      <c r="JWT15" s="113"/>
      <c r="JXA15" s="113"/>
      <c r="JXB15" s="113"/>
      <c r="JXC15" s="113"/>
      <c r="JXD15" s="113"/>
      <c r="JXE15" s="113"/>
      <c r="JXF15" s="113"/>
      <c r="JXG15" s="113"/>
      <c r="JXH15" s="113"/>
      <c r="JXI15" s="113"/>
      <c r="JXJ15" s="113"/>
      <c r="JXK15" s="113"/>
      <c r="JXL15" s="113"/>
      <c r="JXM15" s="113"/>
      <c r="JXN15" s="113"/>
      <c r="JXO15" s="113"/>
      <c r="JXP15" s="113"/>
      <c r="JXQ15" s="113"/>
      <c r="JXR15" s="113"/>
      <c r="JXS15" s="113"/>
      <c r="JXT15" s="113"/>
      <c r="JXU15" s="113"/>
      <c r="JXV15" s="113"/>
      <c r="JXW15" s="113"/>
      <c r="JXX15" s="113"/>
      <c r="JXY15" s="113"/>
      <c r="JXZ15" s="113"/>
      <c r="JYA15" s="113"/>
      <c r="JYB15" s="113"/>
      <c r="JYC15" s="113"/>
      <c r="JYD15" s="113"/>
      <c r="JYE15" s="113"/>
      <c r="JYF15" s="113"/>
      <c r="JYG15" s="113"/>
      <c r="JYH15" s="113"/>
      <c r="JYI15" s="113"/>
      <c r="JYJ15" s="113"/>
      <c r="JYK15" s="113"/>
      <c r="JYL15" s="113"/>
      <c r="JYM15" s="113"/>
      <c r="JYN15" s="113"/>
      <c r="JYO15" s="113"/>
      <c r="JYP15" s="113"/>
      <c r="JYQ15" s="113"/>
      <c r="JYR15" s="113"/>
      <c r="JYS15" s="113"/>
      <c r="JYT15" s="113"/>
      <c r="JYU15" s="113"/>
      <c r="JYV15" s="113"/>
      <c r="JYW15" s="113"/>
      <c r="JYX15" s="113"/>
      <c r="JYY15" s="113"/>
      <c r="JYZ15" s="113"/>
      <c r="JZA15" s="113"/>
      <c r="JZB15" s="113"/>
      <c r="JZC15" s="113"/>
      <c r="JZD15" s="113"/>
      <c r="JZE15" s="113"/>
      <c r="JZF15" s="113"/>
      <c r="JZG15" s="113"/>
      <c r="JZH15" s="113"/>
      <c r="JZI15" s="113"/>
      <c r="JZJ15" s="113"/>
      <c r="JZK15" s="113"/>
      <c r="JZL15" s="113"/>
      <c r="JZM15" s="113"/>
      <c r="JZN15" s="113"/>
      <c r="JZO15" s="113"/>
      <c r="JZP15" s="113"/>
      <c r="JZQ15" s="113"/>
      <c r="JZR15" s="113"/>
      <c r="JZS15" s="113"/>
      <c r="JZT15" s="113"/>
      <c r="JZU15" s="113"/>
      <c r="JZV15" s="113"/>
      <c r="JZW15" s="113"/>
      <c r="JZX15" s="113"/>
      <c r="JZY15" s="113"/>
      <c r="JZZ15" s="113"/>
      <c r="KAA15" s="113"/>
      <c r="KAB15" s="113"/>
      <c r="KAC15" s="113"/>
      <c r="KAD15" s="113"/>
      <c r="KAE15" s="113"/>
      <c r="KAF15" s="113"/>
      <c r="KAG15" s="113"/>
      <c r="KAH15" s="113"/>
      <c r="KAI15" s="113"/>
      <c r="KAJ15" s="113"/>
      <c r="KAK15" s="113"/>
      <c r="KAL15" s="113"/>
      <c r="KAM15" s="113"/>
      <c r="KAN15" s="113"/>
      <c r="KAO15" s="113"/>
      <c r="KAP15" s="113"/>
      <c r="KAQ15" s="113"/>
      <c r="KAR15" s="113"/>
      <c r="KAS15" s="113"/>
      <c r="KAT15" s="113"/>
      <c r="KAU15" s="113"/>
      <c r="KAV15" s="113"/>
      <c r="KAW15" s="113"/>
      <c r="KAX15" s="113"/>
      <c r="KAY15" s="113"/>
      <c r="KAZ15" s="113"/>
      <c r="KBA15" s="113"/>
      <c r="KBB15" s="113"/>
      <c r="KBC15" s="113"/>
      <c r="KBD15" s="113"/>
      <c r="KBE15" s="113"/>
      <c r="KBF15" s="113"/>
      <c r="KBG15" s="113"/>
      <c r="KBH15" s="113"/>
      <c r="KBI15" s="113"/>
      <c r="KBJ15" s="113"/>
      <c r="KBK15" s="113"/>
      <c r="KBL15" s="113"/>
      <c r="KBM15" s="113"/>
      <c r="KBN15" s="113"/>
      <c r="KBO15" s="113"/>
      <c r="KBP15" s="113"/>
      <c r="KBQ15" s="113"/>
      <c r="KBR15" s="113"/>
      <c r="KBS15" s="113"/>
      <c r="KBT15" s="113"/>
      <c r="KBU15" s="113"/>
      <c r="KBV15" s="113"/>
      <c r="KBW15" s="113"/>
      <c r="KBX15" s="113"/>
      <c r="KBY15" s="113"/>
      <c r="KBZ15" s="113"/>
      <c r="KCA15" s="113"/>
      <c r="KCB15" s="113"/>
      <c r="KCC15" s="113"/>
      <c r="KCD15" s="113"/>
      <c r="KCE15" s="113"/>
      <c r="KCF15" s="113"/>
      <c r="KCG15" s="113"/>
      <c r="KCH15" s="113"/>
      <c r="KCI15" s="113"/>
      <c r="KCJ15" s="113"/>
      <c r="KCK15" s="113"/>
      <c r="KCL15" s="113"/>
      <c r="KCM15" s="113"/>
      <c r="KCN15" s="113"/>
      <c r="KCO15" s="113"/>
      <c r="KCP15" s="113"/>
      <c r="KCQ15" s="113"/>
      <c r="KCR15" s="113"/>
      <c r="KCS15" s="113"/>
      <c r="KCT15" s="113"/>
      <c r="KCU15" s="113"/>
      <c r="KCV15" s="113"/>
      <c r="KCW15" s="113"/>
      <c r="KCX15" s="113"/>
      <c r="KCY15" s="113"/>
      <c r="KCZ15" s="113"/>
      <c r="KDA15" s="113"/>
      <c r="KDB15" s="113"/>
      <c r="KDC15" s="113"/>
      <c r="KDD15" s="113"/>
      <c r="KDE15" s="113"/>
      <c r="KDF15" s="113"/>
      <c r="KDG15" s="113"/>
      <c r="KDH15" s="113"/>
      <c r="KDI15" s="113"/>
      <c r="KDJ15" s="113"/>
      <c r="KDK15" s="113"/>
      <c r="KDL15" s="113"/>
      <c r="KDM15" s="113"/>
      <c r="KDN15" s="113"/>
      <c r="KDO15" s="113"/>
      <c r="KDP15" s="113"/>
      <c r="KDQ15" s="113"/>
      <c r="KDR15" s="113"/>
      <c r="KDS15" s="113"/>
      <c r="KDT15" s="113"/>
      <c r="KDU15" s="113"/>
      <c r="KDV15" s="113"/>
      <c r="KDW15" s="113"/>
      <c r="KDX15" s="113"/>
      <c r="KDY15" s="113"/>
      <c r="KDZ15" s="113"/>
      <c r="KEA15" s="113"/>
      <c r="KEB15" s="113"/>
      <c r="KEC15" s="113"/>
      <c r="KED15" s="113"/>
      <c r="KEE15" s="113"/>
      <c r="KEF15" s="113"/>
      <c r="KEG15" s="113"/>
      <c r="KEH15" s="113"/>
      <c r="KEI15" s="113"/>
      <c r="KEJ15" s="113"/>
      <c r="KEK15" s="113"/>
      <c r="KEL15" s="113"/>
      <c r="KEM15" s="113"/>
      <c r="KEN15" s="113"/>
      <c r="KEO15" s="113"/>
      <c r="KEP15" s="113"/>
      <c r="KEQ15" s="113"/>
      <c r="KER15" s="113"/>
      <c r="KES15" s="113"/>
      <c r="KET15" s="113"/>
      <c r="KEU15" s="113"/>
      <c r="KEV15" s="113"/>
      <c r="KEW15" s="113"/>
      <c r="KEX15" s="113"/>
      <c r="KEY15" s="113"/>
      <c r="KEZ15" s="113"/>
      <c r="KFA15" s="113"/>
      <c r="KFB15" s="113"/>
      <c r="KFC15" s="113"/>
      <c r="KFD15" s="113"/>
      <c r="KFE15" s="113"/>
      <c r="KFF15" s="113"/>
      <c r="KFG15" s="113"/>
      <c r="KFH15" s="113"/>
      <c r="KFI15" s="113"/>
      <c r="KFJ15" s="113"/>
      <c r="KFK15" s="113"/>
      <c r="KFL15" s="113"/>
      <c r="KFM15" s="113"/>
      <c r="KFN15" s="113"/>
      <c r="KFO15" s="113"/>
      <c r="KFP15" s="113"/>
      <c r="KFQ15" s="113"/>
      <c r="KFR15" s="113"/>
      <c r="KFS15" s="113"/>
      <c r="KFT15" s="113"/>
      <c r="KFU15" s="113"/>
      <c r="KFV15" s="113"/>
      <c r="KFW15" s="113"/>
      <c r="KFX15" s="113"/>
      <c r="KFY15" s="113"/>
      <c r="KFZ15" s="113"/>
      <c r="KGA15" s="113"/>
      <c r="KGB15" s="113"/>
      <c r="KGC15" s="113"/>
      <c r="KGD15" s="113"/>
      <c r="KGE15" s="113"/>
      <c r="KGF15" s="113"/>
      <c r="KGG15" s="113"/>
      <c r="KGH15" s="113"/>
      <c r="KGI15" s="113"/>
      <c r="KGJ15" s="113"/>
      <c r="KGK15" s="113"/>
      <c r="KGL15" s="113"/>
      <c r="KGM15" s="113"/>
      <c r="KGN15" s="113"/>
      <c r="KGO15" s="113"/>
      <c r="KGP15" s="113"/>
      <c r="KGW15" s="113"/>
      <c r="KGX15" s="113"/>
      <c r="KGY15" s="113"/>
      <c r="KGZ15" s="113"/>
      <c r="KHA15" s="113"/>
      <c r="KHB15" s="113"/>
      <c r="KHC15" s="113"/>
      <c r="KHD15" s="113"/>
      <c r="KHE15" s="113"/>
      <c r="KHF15" s="113"/>
      <c r="KHG15" s="113"/>
      <c r="KHH15" s="113"/>
      <c r="KHI15" s="113"/>
      <c r="KHJ15" s="113"/>
      <c r="KHK15" s="113"/>
      <c r="KHL15" s="113"/>
      <c r="KHM15" s="113"/>
      <c r="KHN15" s="113"/>
      <c r="KHO15" s="113"/>
      <c r="KHP15" s="113"/>
      <c r="KHQ15" s="113"/>
      <c r="KHR15" s="113"/>
      <c r="KHS15" s="113"/>
      <c r="KHT15" s="113"/>
      <c r="KHU15" s="113"/>
      <c r="KHV15" s="113"/>
      <c r="KHW15" s="113"/>
      <c r="KHX15" s="113"/>
      <c r="KHY15" s="113"/>
      <c r="KHZ15" s="113"/>
      <c r="KIA15" s="113"/>
      <c r="KIB15" s="113"/>
      <c r="KIC15" s="113"/>
      <c r="KID15" s="113"/>
      <c r="KIE15" s="113"/>
      <c r="KIF15" s="113"/>
      <c r="KIG15" s="113"/>
      <c r="KIH15" s="113"/>
      <c r="KII15" s="113"/>
      <c r="KIJ15" s="113"/>
      <c r="KIK15" s="113"/>
      <c r="KIL15" s="113"/>
      <c r="KIM15" s="113"/>
      <c r="KIN15" s="113"/>
      <c r="KIO15" s="113"/>
      <c r="KIP15" s="113"/>
      <c r="KIQ15" s="113"/>
      <c r="KIR15" s="113"/>
      <c r="KIS15" s="113"/>
      <c r="KIT15" s="113"/>
      <c r="KIU15" s="113"/>
      <c r="KIV15" s="113"/>
      <c r="KIW15" s="113"/>
      <c r="KIX15" s="113"/>
      <c r="KIY15" s="113"/>
      <c r="KIZ15" s="113"/>
      <c r="KJA15" s="113"/>
      <c r="KJB15" s="113"/>
      <c r="KJC15" s="113"/>
      <c r="KJD15" s="113"/>
      <c r="KJE15" s="113"/>
      <c r="KJF15" s="113"/>
      <c r="KJG15" s="113"/>
      <c r="KJH15" s="113"/>
      <c r="KJI15" s="113"/>
      <c r="KJJ15" s="113"/>
      <c r="KJK15" s="113"/>
      <c r="KJL15" s="113"/>
      <c r="KJM15" s="113"/>
      <c r="KJN15" s="113"/>
      <c r="KJO15" s="113"/>
      <c r="KJP15" s="113"/>
      <c r="KJQ15" s="113"/>
      <c r="KJR15" s="113"/>
      <c r="KJS15" s="113"/>
      <c r="KJT15" s="113"/>
      <c r="KJU15" s="113"/>
      <c r="KJV15" s="113"/>
      <c r="KJW15" s="113"/>
      <c r="KJX15" s="113"/>
      <c r="KJY15" s="113"/>
      <c r="KJZ15" s="113"/>
      <c r="KKA15" s="113"/>
      <c r="KKB15" s="113"/>
      <c r="KKC15" s="113"/>
      <c r="KKD15" s="113"/>
      <c r="KKE15" s="113"/>
      <c r="KKF15" s="113"/>
      <c r="KKG15" s="113"/>
      <c r="KKH15" s="113"/>
      <c r="KKI15" s="113"/>
      <c r="KKJ15" s="113"/>
      <c r="KKK15" s="113"/>
      <c r="KKL15" s="113"/>
      <c r="KKM15" s="113"/>
      <c r="KKN15" s="113"/>
      <c r="KKO15" s="113"/>
      <c r="KKP15" s="113"/>
      <c r="KKQ15" s="113"/>
      <c r="KKR15" s="113"/>
      <c r="KKS15" s="113"/>
      <c r="KKT15" s="113"/>
      <c r="KKU15" s="113"/>
      <c r="KKV15" s="113"/>
      <c r="KKW15" s="113"/>
      <c r="KKX15" s="113"/>
      <c r="KKY15" s="113"/>
      <c r="KKZ15" s="113"/>
      <c r="KLA15" s="113"/>
      <c r="KLB15" s="113"/>
      <c r="KLC15" s="113"/>
      <c r="KLD15" s="113"/>
      <c r="KLE15" s="113"/>
      <c r="KLF15" s="113"/>
      <c r="KLG15" s="113"/>
      <c r="KLH15" s="113"/>
      <c r="KLI15" s="113"/>
      <c r="KLJ15" s="113"/>
      <c r="KLK15" s="113"/>
      <c r="KLL15" s="113"/>
      <c r="KLM15" s="113"/>
      <c r="KLN15" s="113"/>
      <c r="KLO15" s="113"/>
      <c r="KLP15" s="113"/>
      <c r="KLQ15" s="113"/>
      <c r="KLR15" s="113"/>
      <c r="KLS15" s="113"/>
      <c r="KLT15" s="113"/>
      <c r="KLU15" s="113"/>
      <c r="KLV15" s="113"/>
      <c r="KLW15" s="113"/>
      <c r="KLX15" s="113"/>
      <c r="KLY15" s="113"/>
      <c r="KLZ15" s="113"/>
      <c r="KMA15" s="113"/>
      <c r="KMB15" s="113"/>
      <c r="KMC15" s="113"/>
      <c r="KMD15" s="113"/>
      <c r="KME15" s="113"/>
      <c r="KMF15" s="113"/>
      <c r="KMG15" s="113"/>
      <c r="KMH15" s="113"/>
      <c r="KMI15" s="113"/>
      <c r="KMJ15" s="113"/>
      <c r="KMK15" s="113"/>
      <c r="KML15" s="113"/>
      <c r="KMM15" s="113"/>
      <c r="KMN15" s="113"/>
      <c r="KMO15" s="113"/>
      <c r="KMP15" s="113"/>
      <c r="KMQ15" s="113"/>
      <c r="KMR15" s="113"/>
      <c r="KMS15" s="113"/>
      <c r="KMT15" s="113"/>
      <c r="KMU15" s="113"/>
      <c r="KMV15" s="113"/>
      <c r="KMW15" s="113"/>
      <c r="KMX15" s="113"/>
      <c r="KMY15" s="113"/>
      <c r="KMZ15" s="113"/>
      <c r="KNA15" s="113"/>
      <c r="KNB15" s="113"/>
      <c r="KNC15" s="113"/>
      <c r="KND15" s="113"/>
      <c r="KNE15" s="113"/>
      <c r="KNF15" s="113"/>
      <c r="KNG15" s="113"/>
      <c r="KNH15" s="113"/>
      <c r="KNI15" s="113"/>
      <c r="KNJ15" s="113"/>
      <c r="KNK15" s="113"/>
      <c r="KNL15" s="113"/>
      <c r="KNM15" s="113"/>
      <c r="KNN15" s="113"/>
      <c r="KNO15" s="113"/>
      <c r="KNP15" s="113"/>
      <c r="KNQ15" s="113"/>
      <c r="KNR15" s="113"/>
      <c r="KNS15" s="113"/>
      <c r="KNT15" s="113"/>
      <c r="KNU15" s="113"/>
      <c r="KNV15" s="113"/>
      <c r="KNW15" s="113"/>
      <c r="KNX15" s="113"/>
      <c r="KNY15" s="113"/>
      <c r="KNZ15" s="113"/>
      <c r="KOA15" s="113"/>
      <c r="KOB15" s="113"/>
      <c r="KOC15" s="113"/>
      <c r="KOD15" s="113"/>
      <c r="KOE15" s="113"/>
      <c r="KOF15" s="113"/>
      <c r="KOG15" s="113"/>
      <c r="KOH15" s="113"/>
      <c r="KOI15" s="113"/>
      <c r="KOJ15" s="113"/>
      <c r="KOK15" s="113"/>
      <c r="KOL15" s="113"/>
      <c r="KOM15" s="113"/>
      <c r="KON15" s="113"/>
      <c r="KOO15" s="113"/>
      <c r="KOP15" s="113"/>
      <c r="KOQ15" s="113"/>
      <c r="KOR15" s="113"/>
      <c r="KOS15" s="113"/>
      <c r="KOT15" s="113"/>
      <c r="KOU15" s="113"/>
      <c r="KOV15" s="113"/>
      <c r="KOW15" s="113"/>
      <c r="KOX15" s="113"/>
      <c r="KOY15" s="113"/>
      <c r="KOZ15" s="113"/>
      <c r="KPA15" s="113"/>
      <c r="KPB15" s="113"/>
      <c r="KPC15" s="113"/>
      <c r="KPD15" s="113"/>
      <c r="KPE15" s="113"/>
      <c r="KPF15" s="113"/>
      <c r="KPG15" s="113"/>
      <c r="KPH15" s="113"/>
      <c r="KPI15" s="113"/>
      <c r="KPJ15" s="113"/>
      <c r="KPK15" s="113"/>
      <c r="KPL15" s="113"/>
      <c r="KPM15" s="113"/>
      <c r="KPN15" s="113"/>
      <c r="KPO15" s="113"/>
      <c r="KPP15" s="113"/>
      <c r="KPQ15" s="113"/>
      <c r="KPR15" s="113"/>
      <c r="KPS15" s="113"/>
      <c r="KPT15" s="113"/>
      <c r="KPU15" s="113"/>
      <c r="KPV15" s="113"/>
      <c r="KPW15" s="113"/>
      <c r="KPX15" s="113"/>
      <c r="KPY15" s="113"/>
      <c r="KPZ15" s="113"/>
      <c r="KQA15" s="113"/>
      <c r="KQB15" s="113"/>
      <c r="KQC15" s="113"/>
      <c r="KQD15" s="113"/>
      <c r="KQE15" s="113"/>
      <c r="KQF15" s="113"/>
      <c r="KQG15" s="113"/>
      <c r="KQH15" s="113"/>
      <c r="KQI15" s="113"/>
      <c r="KQJ15" s="113"/>
      <c r="KQK15" s="113"/>
      <c r="KQL15" s="113"/>
      <c r="KQS15" s="113"/>
      <c r="KQT15" s="113"/>
      <c r="KQU15" s="113"/>
      <c r="KQV15" s="113"/>
      <c r="KQW15" s="113"/>
      <c r="KQX15" s="113"/>
      <c r="KQY15" s="113"/>
      <c r="KQZ15" s="113"/>
      <c r="KRA15" s="113"/>
      <c r="KRB15" s="113"/>
      <c r="KRC15" s="113"/>
      <c r="KRD15" s="113"/>
      <c r="KRE15" s="113"/>
      <c r="KRF15" s="113"/>
      <c r="KRG15" s="113"/>
      <c r="KRH15" s="113"/>
      <c r="KRI15" s="113"/>
      <c r="KRJ15" s="113"/>
      <c r="KRK15" s="113"/>
      <c r="KRL15" s="113"/>
      <c r="KRM15" s="113"/>
      <c r="KRN15" s="113"/>
      <c r="KRO15" s="113"/>
      <c r="KRP15" s="113"/>
      <c r="KRQ15" s="113"/>
      <c r="KRR15" s="113"/>
      <c r="KRS15" s="113"/>
      <c r="KRT15" s="113"/>
      <c r="KRU15" s="113"/>
      <c r="KRV15" s="113"/>
      <c r="KRW15" s="113"/>
      <c r="KRX15" s="113"/>
      <c r="KRY15" s="113"/>
      <c r="KRZ15" s="113"/>
      <c r="KSA15" s="113"/>
      <c r="KSB15" s="113"/>
      <c r="KSC15" s="113"/>
      <c r="KSD15" s="113"/>
      <c r="KSE15" s="113"/>
      <c r="KSF15" s="113"/>
      <c r="KSG15" s="113"/>
      <c r="KSH15" s="113"/>
      <c r="KSI15" s="113"/>
      <c r="KSJ15" s="113"/>
      <c r="KSK15" s="113"/>
      <c r="KSL15" s="113"/>
      <c r="KSM15" s="113"/>
      <c r="KSN15" s="113"/>
      <c r="KSO15" s="113"/>
      <c r="KSP15" s="113"/>
      <c r="KSQ15" s="113"/>
      <c r="KSR15" s="113"/>
      <c r="KSS15" s="113"/>
      <c r="KST15" s="113"/>
      <c r="KSU15" s="113"/>
      <c r="KSV15" s="113"/>
      <c r="KSW15" s="113"/>
      <c r="KSX15" s="113"/>
      <c r="KSY15" s="113"/>
      <c r="KSZ15" s="113"/>
      <c r="KTA15" s="113"/>
      <c r="KTB15" s="113"/>
      <c r="KTC15" s="113"/>
      <c r="KTD15" s="113"/>
      <c r="KTE15" s="113"/>
      <c r="KTF15" s="113"/>
      <c r="KTG15" s="113"/>
      <c r="KTH15" s="113"/>
      <c r="KTI15" s="113"/>
      <c r="KTJ15" s="113"/>
      <c r="KTK15" s="113"/>
      <c r="KTL15" s="113"/>
      <c r="KTM15" s="113"/>
      <c r="KTN15" s="113"/>
      <c r="KTO15" s="113"/>
      <c r="KTP15" s="113"/>
      <c r="KTQ15" s="113"/>
      <c r="KTR15" s="113"/>
      <c r="KTS15" s="113"/>
      <c r="KTT15" s="113"/>
      <c r="KTU15" s="113"/>
      <c r="KTV15" s="113"/>
      <c r="KTW15" s="113"/>
      <c r="KTX15" s="113"/>
      <c r="KTY15" s="113"/>
      <c r="KTZ15" s="113"/>
      <c r="KUA15" s="113"/>
      <c r="KUB15" s="113"/>
      <c r="KUC15" s="113"/>
      <c r="KUD15" s="113"/>
      <c r="KUE15" s="113"/>
      <c r="KUF15" s="113"/>
      <c r="KUG15" s="113"/>
      <c r="KUH15" s="113"/>
      <c r="KUI15" s="113"/>
      <c r="KUJ15" s="113"/>
      <c r="KUK15" s="113"/>
      <c r="KUL15" s="113"/>
      <c r="KUM15" s="113"/>
      <c r="KUN15" s="113"/>
      <c r="KUO15" s="113"/>
      <c r="KUP15" s="113"/>
      <c r="KUQ15" s="113"/>
      <c r="KUR15" s="113"/>
      <c r="KUS15" s="113"/>
      <c r="KUT15" s="113"/>
      <c r="KUU15" s="113"/>
      <c r="KUV15" s="113"/>
      <c r="KUW15" s="113"/>
      <c r="KUX15" s="113"/>
      <c r="KUY15" s="113"/>
      <c r="KUZ15" s="113"/>
      <c r="KVA15" s="113"/>
      <c r="KVB15" s="113"/>
      <c r="KVC15" s="113"/>
      <c r="KVD15" s="113"/>
      <c r="KVE15" s="113"/>
      <c r="KVF15" s="113"/>
      <c r="KVG15" s="113"/>
      <c r="KVH15" s="113"/>
      <c r="KVI15" s="113"/>
      <c r="KVJ15" s="113"/>
      <c r="KVK15" s="113"/>
      <c r="KVL15" s="113"/>
      <c r="KVM15" s="113"/>
      <c r="KVN15" s="113"/>
      <c r="KVO15" s="113"/>
      <c r="KVP15" s="113"/>
      <c r="KVQ15" s="113"/>
      <c r="KVR15" s="113"/>
      <c r="KVS15" s="113"/>
      <c r="KVT15" s="113"/>
      <c r="KVU15" s="113"/>
      <c r="KVV15" s="113"/>
      <c r="KVW15" s="113"/>
      <c r="KVX15" s="113"/>
      <c r="KVY15" s="113"/>
      <c r="KVZ15" s="113"/>
      <c r="KWA15" s="113"/>
      <c r="KWB15" s="113"/>
      <c r="KWC15" s="113"/>
      <c r="KWD15" s="113"/>
      <c r="KWE15" s="113"/>
      <c r="KWF15" s="113"/>
      <c r="KWG15" s="113"/>
      <c r="KWH15" s="113"/>
      <c r="KWI15" s="113"/>
      <c r="KWJ15" s="113"/>
      <c r="KWK15" s="113"/>
      <c r="KWL15" s="113"/>
      <c r="KWM15" s="113"/>
      <c r="KWN15" s="113"/>
      <c r="KWO15" s="113"/>
      <c r="KWP15" s="113"/>
      <c r="KWQ15" s="113"/>
      <c r="KWR15" s="113"/>
      <c r="KWS15" s="113"/>
      <c r="KWT15" s="113"/>
      <c r="KWU15" s="113"/>
      <c r="KWV15" s="113"/>
      <c r="KWW15" s="113"/>
      <c r="KWX15" s="113"/>
      <c r="KWY15" s="113"/>
      <c r="KWZ15" s="113"/>
      <c r="KXA15" s="113"/>
      <c r="KXB15" s="113"/>
      <c r="KXC15" s="113"/>
      <c r="KXD15" s="113"/>
      <c r="KXE15" s="113"/>
      <c r="KXF15" s="113"/>
      <c r="KXG15" s="113"/>
      <c r="KXH15" s="113"/>
      <c r="KXI15" s="113"/>
      <c r="KXJ15" s="113"/>
      <c r="KXK15" s="113"/>
      <c r="KXL15" s="113"/>
      <c r="KXM15" s="113"/>
      <c r="KXN15" s="113"/>
      <c r="KXO15" s="113"/>
      <c r="KXP15" s="113"/>
      <c r="KXQ15" s="113"/>
      <c r="KXR15" s="113"/>
      <c r="KXS15" s="113"/>
      <c r="KXT15" s="113"/>
      <c r="KXU15" s="113"/>
      <c r="KXV15" s="113"/>
      <c r="KXW15" s="113"/>
      <c r="KXX15" s="113"/>
      <c r="KXY15" s="113"/>
      <c r="KXZ15" s="113"/>
      <c r="KYA15" s="113"/>
      <c r="KYB15" s="113"/>
      <c r="KYC15" s="113"/>
      <c r="KYD15" s="113"/>
      <c r="KYE15" s="113"/>
      <c r="KYF15" s="113"/>
      <c r="KYG15" s="113"/>
      <c r="KYH15" s="113"/>
      <c r="KYI15" s="113"/>
      <c r="KYJ15" s="113"/>
      <c r="KYK15" s="113"/>
      <c r="KYL15" s="113"/>
      <c r="KYM15" s="113"/>
      <c r="KYN15" s="113"/>
      <c r="KYO15" s="113"/>
      <c r="KYP15" s="113"/>
      <c r="KYQ15" s="113"/>
      <c r="KYR15" s="113"/>
      <c r="KYS15" s="113"/>
      <c r="KYT15" s="113"/>
      <c r="KYU15" s="113"/>
      <c r="KYV15" s="113"/>
      <c r="KYW15" s="113"/>
      <c r="KYX15" s="113"/>
      <c r="KYY15" s="113"/>
      <c r="KYZ15" s="113"/>
      <c r="KZA15" s="113"/>
      <c r="KZB15" s="113"/>
      <c r="KZC15" s="113"/>
      <c r="KZD15" s="113"/>
      <c r="KZE15" s="113"/>
      <c r="KZF15" s="113"/>
      <c r="KZG15" s="113"/>
      <c r="KZH15" s="113"/>
      <c r="KZI15" s="113"/>
      <c r="KZJ15" s="113"/>
      <c r="KZK15" s="113"/>
      <c r="KZL15" s="113"/>
      <c r="KZM15" s="113"/>
      <c r="KZN15" s="113"/>
      <c r="KZO15" s="113"/>
      <c r="KZP15" s="113"/>
      <c r="KZQ15" s="113"/>
      <c r="KZR15" s="113"/>
      <c r="KZS15" s="113"/>
      <c r="KZT15" s="113"/>
      <c r="KZU15" s="113"/>
      <c r="KZV15" s="113"/>
      <c r="KZW15" s="113"/>
      <c r="KZX15" s="113"/>
      <c r="KZY15" s="113"/>
      <c r="KZZ15" s="113"/>
      <c r="LAA15" s="113"/>
      <c r="LAB15" s="113"/>
      <c r="LAC15" s="113"/>
      <c r="LAD15" s="113"/>
      <c r="LAE15" s="113"/>
      <c r="LAF15" s="113"/>
      <c r="LAG15" s="113"/>
      <c r="LAH15" s="113"/>
      <c r="LAO15" s="113"/>
      <c r="LAP15" s="113"/>
      <c r="LAQ15" s="113"/>
      <c r="LAR15" s="113"/>
      <c r="LAS15" s="113"/>
      <c r="LAT15" s="113"/>
      <c r="LAU15" s="113"/>
      <c r="LAV15" s="113"/>
      <c r="LAW15" s="113"/>
      <c r="LAX15" s="113"/>
      <c r="LAY15" s="113"/>
      <c r="LAZ15" s="113"/>
      <c r="LBA15" s="113"/>
      <c r="LBB15" s="113"/>
      <c r="LBC15" s="113"/>
      <c r="LBD15" s="113"/>
      <c r="LBE15" s="113"/>
      <c r="LBF15" s="113"/>
      <c r="LBG15" s="113"/>
      <c r="LBH15" s="113"/>
      <c r="LBI15" s="113"/>
      <c r="LBJ15" s="113"/>
      <c r="LBK15" s="113"/>
      <c r="LBL15" s="113"/>
      <c r="LBM15" s="113"/>
      <c r="LBN15" s="113"/>
      <c r="LBO15" s="113"/>
      <c r="LBP15" s="113"/>
      <c r="LBQ15" s="113"/>
      <c r="LBR15" s="113"/>
      <c r="LBS15" s="113"/>
      <c r="LBT15" s="113"/>
      <c r="LBU15" s="113"/>
      <c r="LBV15" s="113"/>
      <c r="LBW15" s="113"/>
      <c r="LBX15" s="113"/>
      <c r="LBY15" s="113"/>
      <c r="LBZ15" s="113"/>
      <c r="LCA15" s="113"/>
      <c r="LCB15" s="113"/>
      <c r="LCC15" s="113"/>
      <c r="LCD15" s="113"/>
      <c r="LCE15" s="113"/>
      <c r="LCF15" s="113"/>
      <c r="LCG15" s="113"/>
      <c r="LCH15" s="113"/>
      <c r="LCI15" s="113"/>
      <c r="LCJ15" s="113"/>
      <c r="LCK15" s="113"/>
      <c r="LCL15" s="113"/>
      <c r="LCM15" s="113"/>
      <c r="LCN15" s="113"/>
      <c r="LCO15" s="113"/>
      <c r="LCP15" s="113"/>
      <c r="LCQ15" s="113"/>
      <c r="LCR15" s="113"/>
      <c r="LCS15" s="113"/>
      <c r="LCT15" s="113"/>
      <c r="LCU15" s="113"/>
      <c r="LCV15" s="113"/>
      <c r="LCW15" s="113"/>
      <c r="LCX15" s="113"/>
      <c r="LCY15" s="113"/>
      <c r="LCZ15" s="113"/>
      <c r="LDA15" s="113"/>
      <c r="LDB15" s="113"/>
      <c r="LDC15" s="113"/>
      <c r="LDD15" s="113"/>
      <c r="LDE15" s="113"/>
      <c r="LDF15" s="113"/>
      <c r="LDG15" s="113"/>
      <c r="LDH15" s="113"/>
      <c r="LDI15" s="113"/>
      <c r="LDJ15" s="113"/>
      <c r="LDK15" s="113"/>
      <c r="LDL15" s="113"/>
      <c r="LDM15" s="113"/>
      <c r="LDN15" s="113"/>
      <c r="LDO15" s="113"/>
      <c r="LDP15" s="113"/>
      <c r="LDQ15" s="113"/>
      <c r="LDR15" s="113"/>
      <c r="LDS15" s="113"/>
      <c r="LDT15" s="113"/>
      <c r="LDU15" s="113"/>
      <c r="LDV15" s="113"/>
      <c r="LDW15" s="113"/>
      <c r="LDX15" s="113"/>
      <c r="LDY15" s="113"/>
      <c r="LDZ15" s="113"/>
      <c r="LEA15" s="113"/>
      <c r="LEB15" s="113"/>
      <c r="LEC15" s="113"/>
      <c r="LED15" s="113"/>
      <c r="LEE15" s="113"/>
      <c r="LEF15" s="113"/>
      <c r="LEG15" s="113"/>
      <c r="LEH15" s="113"/>
      <c r="LEI15" s="113"/>
      <c r="LEJ15" s="113"/>
      <c r="LEK15" s="113"/>
      <c r="LEL15" s="113"/>
      <c r="LEM15" s="113"/>
      <c r="LEN15" s="113"/>
      <c r="LEO15" s="113"/>
      <c r="LEP15" s="113"/>
      <c r="LEQ15" s="113"/>
      <c r="LER15" s="113"/>
      <c r="LES15" s="113"/>
      <c r="LET15" s="113"/>
      <c r="LEU15" s="113"/>
      <c r="LEV15" s="113"/>
      <c r="LEW15" s="113"/>
      <c r="LEX15" s="113"/>
      <c r="LEY15" s="113"/>
      <c r="LEZ15" s="113"/>
      <c r="LFA15" s="113"/>
      <c r="LFB15" s="113"/>
      <c r="LFC15" s="113"/>
      <c r="LFD15" s="113"/>
      <c r="LFE15" s="113"/>
      <c r="LFF15" s="113"/>
      <c r="LFG15" s="113"/>
      <c r="LFH15" s="113"/>
      <c r="LFI15" s="113"/>
      <c r="LFJ15" s="113"/>
      <c r="LFK15" s="113"/>
      <c r="LFL15" s="113"/>
      <c r="LFM15" s="113"/>
      <c r="LFN15" s="113"/>
      <c r="LFO15" s="113"/>
      <c r="LFP15" s="113"/>
      <c r="LFQ15" s="113"/>
      <c r="LFR15" s="113"/>
      <c r="LFS15" s="113"/>
      <c r="LFT15" s="113"/>
      <c r="LFU15" s="113"/>
      <c r="LFV15" s="113"/>
      <c r="LFW15" s="113"/>
      <c r="LFX15" s="113"/>
      <c r="LFY15" s="113"/>
      <c r="LFZ15" s="113"/>
      <c r="LGA15" s="113"/>
      <c r="LGB15" s="113"/>
      <c r="LGC15" s="113"/>
      <c r="LGD15" s="113"/>
      <c r="LGE15" s="113"/>
      <c r="LGF15" s="113"/>
      <c r="LGG15" s="113"/>
      <c r="LGH15" s="113"/>
      <c r="LGI15" s="113"/>
      <c r="LGJ15" s="113"/>
      <c r="LGK15" s="113"/>
      <c r="LGL15" s="113"/>
      <c r="LGM15" s="113"/>
      <c r="LGN15" s="113"/>
      <c r="LGO15" s="113"/>
      <c r="LGP15" s="113"/>
      <c r="LGQ15" s="113"/>
      <c r="LGR15" s="113"/>
      <c r="LGS15" s="113"/>
      <c r="LGT15" s="113"/>
      <c r="LGU15" s="113"/>
      <c r="LGV15" s="113"/>
      <c r="LGW15" s="113"/>
      <c r="LGX15" s="113"/>
      <c r="LGY15" s="113"/>
      <c r="LGZ15" s="113"/>
      <c r="LHA15" s="113"/>
      <c r="LHB15" s="113"/>
      <c r="LHC15" s="113"/>
      <c r="LHD15" s="113"/>
      <c r="LHE15" s="113"/>
      <c r="LHF15" s="113"/>
      <c r="LHG15" s="113"/>
      <c r="LHH15" s="113"/>
      <c r="LHI15" s="113"/>
      <c r="LHJ15" s="113"/>
      <c r="LHK15" s="113"/>
      <c r="LHL15" s="113"/>
      <c r="LHM15" s="113"/>
      <c r="LHN15" s="113"/>
      <c r="LHO15" s="113"/>
      <c r="LHP15" s="113"/>
      <c r="LHQ15" s="113"/>
      <c r="LHR15" s="113"/>
      <c r="LHS15" s="113"/>
      <c r="LHT15" s="113"/>
      <c r="LHU15" s="113"/>
      <c r="LHV15" s="113"/>
      <c r="LHW15" s="113"/>
      <c r="LHX15" s="113"/>
      <c r="LHY15" s="113"/>
      <c r="LHZ15" s="113"/>
      <c r="LIA15" s="113"/>
      <c r="LIB15" s="113"/>
      <c r="LIC15" s="113"/>
      <c r="LID15" s="113"/>
      <c r="LIE15" s="113"/>
      <c r="LIF15" s="113"/>
      <c r="LIG15" s="113"/>
      <c r="LIH15" s="113"/>
      <c r="LII15" s="113"/>
      <c r="LIJ15" s="113"/>
      <c r="LIK15" s="113"/>
      <c r="LIL15" s="113"/>
      <c r="LIM15" s="113"/>
      <c r="LIN15" s="113"/>
      <c r="LIO15" s="113"/>
      <c r="LIP15" s="113"/>
      <c r="LIQ15" s="113"/>
      <c r="LIR15" s="113"/>
      <c r="LIS15" s="113"/>
      <c r="LIT15" s="113"/>
      <c r="LIU15" s="113"/>
      <c r="LIV15" s="113"/>
      <c r="LIW15" s="113"/>
      <c r="LIX15" s="113"/>
      <c r="LIY15" s="113"/>
      <c r="LIZ15" s="113"/>
      <c r="LJA15" s="113"/>
      <c r="LJB15" s="113"/>
      <c r="LJC15" s="113"/>
      <c r="LJD15" s="113"/>
      <c r="LJE15" s="113"/>
      <c r="LJF15" s="113"/>
      <c r="LJG15" s="113"/>
      <c r="LJH15" s="113"/>
      <c r="LJI15" s="113"/>
      <c r="LJJ15" s="113"/>
      <c r="LJK15" s="113"/>
      <c r="LJL15" s="113"/>
      <c r="LJM15" s="113"/>
      <c r="LJN15" s="113"/>
      <c r="LJO15" s="113"/>
      <c r="LJP15" s="113"/>
      <c r="LJQ15" s="113"/>
      <c r="LJR15" s="113"/>
      <c r="LJS15" s="113"/>
      <c r="LJT15" s="113"/>
      <c r="LJU15" s="113"/>
      <c r="LJV15" s="113"/>
      <c r="LJW15" s="113"/>
      <c r="LJX15" s="113"/>
      <c r="LJY15" s="113"/>
      <c r="LJZ15" s="113"/>
      <c r="LKA15" s="113"/>
      <c r="LKB15" s="113"/>
      <c r="LKC15" s="113"/>
      <c r="LKD15" s="113"/>
      <c r="LKK15" s="113"/>
      <c r="LKL15" s="113"/>
      <c r="LKM15" s="113"/>
      <c r="LKN15" s="113"/>
      <c r="LKO15" s="113"/>
      <c r="LKP15" s="113"/>
      <c r="LKQ15" s="113"/>
      <c r="LKR15" s="113"/>
      <c r="LKS15" s="113"/>
      <c r="LKT15" s="113"/>
      <c r="LKU15" s="113"/>
      <c r="LKV15" s="113"/>
      <c r="LKW15" s="113"/>
      <c r="LKX15" s="113"/>
      <c r="LKY15" s="113"/>
      <c r="LKZ15" s="113"/>
      <c r="LLA15" s="113"/>
      <c r="LLB15" s="113"/>
      <c r="LLC15" s="113"/>
      <c r="LLD15" s="113"/>
      <c r="LLE15" s="113"/>
      <c r="LLF15" s="113"/>
      <c r="LLG15" s="113"/>
      <c r="LLH15" s="113"/>
      <c r="LLI15" s="113"/>
      <c r="LLJ15" s="113"/>
      <c r="LLK15" s="113"/>
      <c r="LLL15" s="113"/>
      <c r="LLM15" s="113"/>
      <c r="LLN15" s="113"/>
      <c r="LLO15" s="113"/>
      <c r="LLP15" s="113"/>
      <c r="LLQ15" s="113"/>
      <c r="LLR15" s="113"/>
      <c r="LLS15" s="113"/>
      <c r="LLT15" s="113"/>
      <c r="LLU15" s="113"/>
      <c r="LLV15" s="113"/>
      <c r="LLW15" s="113"/>
      <c r="LLX15" s="113"/>
      <c r="LLY15" s="113"/>
      <c r="LLZ15" s="113"/>
      <c r="LMA15" s="113"/>
      <c r="LMB15" s="113"/>
      <c r="LMC15" s="113"/>
      <c r="LMD15" s="113"/>
      <c r="LME15" s="113"/>
      <c r="LMF15" s="113"/>
      <c r="LMG15" s="113"/>
      <c r="LMH15" s="113"/>
      <c r="LMI15" s="113"/>
      <c r="LMJ15" s="113"/>
      <c r="LMK15" s="113"/>
      <c r="LML15" s="113"/>
      <c r="LMM15" s="113"/>
      <c r="LMN15" s="113"/>
      <c r="LMO15" s="113"/>
      <c r="LMP15" s="113"/>
      <c r="LMQ15" s="113"/>
      <c r="LMR15" s="113"/>
      <c r="LMS15" s="113"/>
      <c r="LMT15" s="113"/>
      <c r="LMU15" s="113"/>
      <c r="LMV15" s="113"/>
      <c r="LMW15" s="113"/>
      <c r="LMX15" s="113"/>
      <c r="LMY15" s="113"/>
      <c r="LMZ15" s="113"/>
      <c r="LNA15" s="113"/>
      <c r="LNB15" s="113"/>
      <c r="LNC15" s="113"/>
      <c r="LND15" s="113"/>
      <c r="LNE15" s="113"/>
      <c r="LNF15" s="113"/>
      <c r="LNG15" s="113"/>
      <c r="LNH15" s="113"/>
      <c r="LNI15" s="113"/>
      <c r="LNJ15" s="113"/>
      <c r="LNK15" s="113"/>
      <c r="LNL15" s="113"/>
      <c r="LNM15" s="113"/>
      <c r="LNN15" s="113"/>
      <c r="LNO15" s="113"/>
      <c r="LNP15" s="113"/>
      <c r="LNQ15" s="113"/>
      <c r="LNR15" s="113"/>
      <c r="LNS15" s="113"/>
      <c r="LNT15" s="113"/>
      <c r="LNU15" s="113"/>
      <c r="LNV15" s="113"/>
      <c r="LNW15" s="113"/>
      <c r="LNX15" s="113"/>
      <c r="LNY15" s="113"/>
      <c r="LNZ15" s="113"/>
      <c r="LOA15" s="113"/>
      <c r="LOB15" s="113"/>
      <c r="LOC15" s="113"/>
      <c r="LOD15" s="113"/>
      <c r="LOE15" s="113"/>
      <c r="LOF15" s="113"/>
      <c r="LOG15" s="113"/>
      <c r="LOH15" s="113"/>
      <c r="LOI15" s="113"/>
      <c r="LOJ15" s="113"/>
      <c r="LOK15" s="113"/>
      <c r="LOL15" s="113"/>
      <c r="LOM15" s="113"/>
      <c r="LON15" s="113"/>
      <c r="LOO15" s="113"/>
      <c r="LOP15" s="113"/>
      <c r="LOQ15" s="113"/>
      <c r="LOR15" s="113"/>
      <c r="LOS15" s="113"/>
      <c r="LOT15" s="113"/>
      <c r="LOU15" s="113"/>
      <c r="LOV15" s="113"/>
      <c r="LOW15" s="113"/>
      <c r="LOX15" s="113"/>
      <c r="LOY15" s="113"/>
      <c r="LOZ15" s="113"/>
      <c r="LPA15" s="113"/>
      <c r="LPB15" s="113"/>
      <c r="LPC15" s="113"/>
      <c r="LPD15" s="113"/>
      <c r="LPE15" s="113"/>
      <c r="LPF15" s="113"/>
      <c r="LPG15" s="113"/>
      <c r="LPH15" s="113"/>
      <c r="LPI15" s="113"/>
      <c r="LPJ15" s="113"/>
      <c r="LPK15" s="113"/>
      <c r="LPL15" s="113"/>
      <c r="LPM15" s="113"/>
      <c r="LPN15" s="113"/>
      <c r="LPO15" s="113"/>
      <c r="LPP15" s="113"/>
      <c r="LPQ15" s="113"/>
      <c r="LPR15" s="113"/>
      <c r="LPS15" s="113"/>
      <c r="LPT15" s="113"/>
      <c r="LPU15" s="113"/>
      <c r="LPV15" s="113"/>
      <c r="LPW15" s="113"/>
      <c r="LPX15" s="113"/>
      <c r="LPY15" s="113"/>
      <c r="LPZ15" s="113"/>
      <c r="LQA15" s="113"/>
      <c r="LQB15" s="113"/>
      <c r="LQC15" s="113"/>
      <c r="LQD15" s="113"/>
      <c r="LQE15" s="113"/>
      <c r="LQF15" s="113"/>
      <c r="LQG15" s="113"/>
      <c r="LQH15" s="113"/>
      <c r="LQI15" s="113"/>
      <c r="LQJ15" s="113"/>
      <c r="LQK15" s="113"/>
      <c r="LQL15" s="113"/>
      <c r="LQM15" s="113"/>
      <c r="LQN15" s="113"/>
      <c r="LQO15" s="113"/>
      <c r="LQP15" s="113"/>
      <c r="LQQ15" s="113"/>
      <c r="LQR15" s="113"/>
      <c r="LQS15" s="113"/>
      <c r="LQT15" s="113"/>
      <c r="LQU15" s="113"/>
      <c r="LQV15" s="113"/>
      <c r="LQW15" s="113"/>
      <c r="LQX15" s="113"/>
      <c r="LQY15" s="113"/>
      <c r="LQZ15" s="113"/>
      <c r="LRA15" s="113"/>
      <c r="LRB15" s="113"/>
      <c r="LRC15" s="113"/>
      <c r="LRD15" s="113"/>
      <c r="LRE15" s="113"/>
      <c r="LRF15" s="113"/>
      <c r="LRG15" s="113"/>
      <c r="LRH15" s="113"/>
      <c r="LRI15" s="113"/>
      <c r="LRJ15" s="113"/>
      <c r="LRK15" s="113"/>
      <c r="LRL15" s="113"/>
      <c r="LRM15" s="113"/>
      <c r="LRN15" s="113"/>
      <c r="LRO15" s="113"/>
      <c r="LRP15" s="113"/>
      <c r="LRQ15" s="113"/>
      <c r="LRR15" s="113"/>
      <c r="LRS15" s="113"/>
      <c r="LRT15" s="113"/>
      <c r="LRU15" s="113"/>
      <c r="LRV15" s="113"/>
      <c r="LRW15" s="113"/>
      <c r="LRX15" s="113"/>
      <c r="LRY15" s="113"/>
      <c r="LRZ15" s="113"/>
      <c r="LSA15" s="113"/>
      <c r="LSB15" s="113"/>
      <c r="LSC15" s="113"/>
      <c r="LSD15" s="113"/>
      <c r="LSE15" s="113"/>
      <c r="LSF15" s="113"/>
      <c r="LSG15" s="113"/>
      <c r="LSH15" s="113"/>
      <c r="LSI15" s="113"/>
      <c r="LSJ15" s="113"/>
      <c r="LSK15" s="113"/>
      <c r="LSL15" s="113"/>
      <c r="LSM15" s="113"/>
      <c r="LSN15" s="113"/>
      <c r="LSO15" s="113"/>
      <c r="LSP15" s="113"/>
      <c r="LSQ15" s="113"/>
      <c r="LSR15" s="113"/>
      <c r="LSS15" s="113"/>
      <c r="LST15" s="113"/>
      <c r="LSU15" s="113"/>
      <c r="LSV15" s="113"/>
      <c r="LSW15" s="113"/>
      <c r="LSX15" s="113"/>
      <c r="LSY15" s="113"/>
      <c r="LSZ15" s="113"/>
      <c r="LTA15" s="113"/>
      <c r="LTB15" s="113"/>
      <c r="LTC15" s="113"/>
      <c r="LTD15" s="113"/>
      <c r="LTE15" s="113"/>
      <c r="LTF15" s="113"/>
      <c r="LTG15" s="113"/>
      <c r="LTH15" s="113"/>
      <c r="LTI15" s="113"/>
      <c r="LTJ15" s="113"/>
      <c r="LTK15" s="113"/>
      <c r="LTL15" s="113"/>
      <c r="LTM15" s="113"/>
      <c r="LTN15" s="113"/>
      <c r="LTO15" s="113"/>
      <c r="LTP15" s="113"/>
      <c r="LTQ15" s="113"/>
      <c r="LTR15" s="113"/>
      <c r="LTS15" s="113"/>
      <c r="LTT15" s="113"/>
      <c r="LTU15" s="113"/>
      <c r="LTV15" s="113"/>
      <c r="LTW15" s="113"/>
      <c r="LTX15" s="113"/>
      <c r="LTY15" s="113"/>
      <c r="LTZ15" s="113"/>
      <c r="LUG15" s="113"/>
      <c r="LUH15" s="113"/>
      <c r="LUI15" s="113"/>
      <c r="LUJ15" s="113"/>
      <c r="LUK15" s="113"/>
      <c r="LUL15" s="113"/>
      <c r="LUM15" s="113"/>
      <c r="LUN15" s="113"/>
      <c r="LUO15" s="113"/>
      <c r="LUP15" s="113"/>
      <c r="LUQ15" s="113"/>
      <c r="LUR15" s="113"/>
      <c r="LUS15" s="113"/>
      <c r="LUT15" s="113"/>
      <c r="LUU15" s="113"/>
      <c r="LUV15" s="113"/>
      <c r="LUW15" s="113"/>
      <c r="LUX15" s="113"/>
      <c r="LUY15" s="113"/>
      <c r="LUZ15" s="113"/>
      <c r="LVA15" s="113"/>
      <c r="LVB15" s="113"/>
      <c r="LVC15" s="113"/>
      <c r="LVD15" s="113"/>
      <c r="LVE15" s="113"/>
      <c r="LVF15" s="113"/>
      <c r="LVG15" s="113"/>
      <c r="LVH15" s="113"/>
      <c r="LVI15" s="113"/>
      <c r="LVJ15" s="113"/>
      <c r="LVK15" s="113"/>
      <c r="LVL15" s="113"/>
      <c r="LVM15" s="113"/>
      <c r="LVN15" s="113"/>
      <c r="LVO15" s="113"/>
      <c r="LVP15" s="113"/>
      <c r="LVQ15" s="113"/>
      <c r="LVR15" s="113"/>
      <c r="LVS15" s="113"/>
      <c r="LVT15" s="113"/>
      <c r="LVU15" s="113"/>
      <c r="LVV15" s="113"/>
      <c r="LVW15" s="113"/>
      <c r="LVX15" s="113"/>
      <c r="LVY15" s="113"/>
      <c r="LVZ15" s="113"/>
      <c r="LWA15" s="113"/>
      <c r="LWB15" s="113"/>
      <c r="LWC15" s="113"/>
      <c r="LWD15" s="113"/>
      <c r="LWE15" s="113"/>
      <c r="LWF15" s="113"/>
      <c r="LWG15" s="113"/>
      <c r="LWH15" s="113"/>
      <c r="LWI15" s="113"/>
      <c r="LWJ15" s="113"/>
      <c r="LWK15" s="113"/>
      <c r="LWL15" s="113"/>
      <c r="LWM15" s="113"/>
      <c r="LWN15" s="113"/>
      <c r="LWO15" s="113"/>
      <c r="LWP15" s="113"/>
      <c r="LWQ15" s="113"/>
      <c r="LWR15" s="113"/>
      <c r="LWS15" s="113"/>
      <c r="LWT15" s="113"/>
      <c r="LWU15" s="113"/>
      <c r="LWV15" s="113"/>
      <c r="LWW15" s="113"/>
      <c r="LWX15" s="113"/>
      <c r="LWY15" s="113"/>
      <c r="LWZ15" s="113"/>
      <c r="LXA15" s="113"/>
      <c r="LXB15" s="113"/>
      <c r="LXC15" s="113"/>
      <c r="LXD15" s="113"/>
      <c r="LXE15" s="113"/>
      <c r="LXF15" s="113"/>
      <c r="LXG15" s="113"/>
      <c r="LXH15" s="113"/>
      <c r="LXI15" s="113"/>
      <c r="LXJ15" s="113"/>
      <c r="LXK15" s="113"/>
      <c r="LXL15" s="113"/>
      <c r="LXM15" s="113"/>
      <c r="LXN15" s="113"/>
      <c r="LXO15" s="113"/>
      <c r="LXP15" s="113"/>
      <c r="LXQ15" s="113"/>
      <c r="LXR15" s="113"/>
      <c r="LXS15" s="113"/>
      <c r="LXT15" s="113"/>
      <c r="LXU15" s="113"/>
      <c r="LXV15" s="113"/>
      <c r="LXW15" s="113"/>
      <c r="LXX15" s="113"/>
      <c r="LXY15" s="113"/>
      <c r="LXZ15" s="113"/>
      <c r="LYA15" s="113"/>
      <c r="LYB15" s="113"/>
      <c r="LYC15" s="113"/>
      <c r="LYD15" s="113"/>
      <c r="LYE15" s="113"/>
      <c r="LYF15" s="113"/>
      <c r="LYG15" s="113"/>
      <c r="LYH15" s="113"/>
      <c r="LYI15" s="113"/>
      <c r="LYJ15" s="113"/>
      <c r="LYK15" s="113"/>
      <c r="LYL15" s="113"/>
      <c r="LYM15" s="113"/>
      <c r="LYN15" s="113"/>
      <c r="LYO15" s="113"/>
      <c r="LYP15" s="113"/>
      <c r="LYQ15" s="113"/>
      <c r="LYR15" s="113"/>
      <c r="LYS15" s="113"/>
      <c r="LYT15" s="113"/>
      <c r="LYU15" s="113"/>
      <c r="LYV15" s="113"/>
      <c r="LYW15" s="113"/>
      <c r="LYX15" s="113"/>
      <c r="LYY15" s="113"/>
      <c r="LYZ15" s="113"/>
      <c r="LZA15" s="113"/>
      <c r="LZB15" s="113"/>
      <c r="LZC15" s="113"/>
      <c r="LZD15" s="113"/>
      <c r="LZE15" s="113"/>
      <c r="LZF15" s="113"/>
      <c r="LZG15" s="113"/>
      <c r="LZH15" s="113"/>
      <c r="LZI15" s="113"/>
      <c r="LZJ15" s="113"/>
      <c r="LZK15" s="113"/>
      <c r="LZL15" s="113"/>
      <c r="LZM15" s="113"/>
      <c r="LZN15" s="113"/>
      <c r="LZO15" s="113"/>
      <c r="LZP15" s="113"/>
      <c r="LZQ15" s="113"/>
      <c r="LZR15" s="113"/>
      <c r="LZS15" s="113"/>
      <c r="LZT15" s="113"/>
      <c r="LZU15" s="113"/>
      <c r="LZV15" s="113"/>
      <c r="LZW15" s="113"/>
      <c r="LZX15" s="113"/>
      <c r="LZY15" s="113"/>
      <c r="LZZ15" s="113"/>
      <c r="MAA15" s="113"/>
      <c r="MAB15" s="113"/>
      <c r="MAC15" s="113"/>
      <c r="MAD15" s="113"/>
      <c r="MAE15" s="113"/>
      <c r="MAF15" s="113"/>
      <c r="MAG15" s="113"/>
      <c r="MAH15" s="113"/>
      <c r="MAI15" s="113"/>
      <c r="MAJ15" s="113"/>
      <c r="MAK15" s="113"/>
      <c r="MAL15" s="113"/>
      <c r="MAM15" s="113"/>
      <c r="MAN15" s="113"/>
      <c r="MAO15" s="113"/>
      <c r="MAP15" s="113"/>
      <c r="MAQ15" s="113"/>
      <c r="MAR15" s="113"/>
      <c r="MAS15" s="113"/>
      <c r="MAT15" s="113"/>
      <c r="MAU15" s="113"/>
      <c r="MAV15" s="113"/>
      <c r="MAW15" s="113"/>
      <c r="MAX15" s="113"/>
      <c r="MAY15" s="113"/>
      <c r="MAZ15" s="113"/>
      <c r="MBA15" s="113"/>
      <c r="MBB15" s="113"/>
      <c r="MBC15" s="113"/>
      <c r="MBD15" s="113"/>
      <c r="MBE15" s="113"/>
      <c r="MBF15" s="113"/>
      <c r="MBG15" s="113"/>
      <c r="MBH15" s="113"/>
      <c r="MBI15" s="113"/>
      <c r="MBJ15" s="113"/>
      <c r="MBK15" s="113"/>
      <c r="MBL15" s="113"/>
      <c r="MBM15" s="113"/>
      <c r="MBN15" s="113"/>
      <c r="MBO15" s="113"/>
      <c r="MBP15" s="113"/>
      <c r="MBQ15" s="113"/>
      <c r="MBR15" s="113"/>
      <c r="MBS15" s="113"/>
      <c r="MBT15" s="113"/>
      <c r="MBU15" s="113"/>
      <c r="MBV15" s="113"/>
      <c r="MBW15" s="113"/>
      <c r="MBX15" s="113"/>
      <c r="MBY15" s="113"/>
      <c r="MBZ15" s="113"/>
      <c r="MCA15" s="113"/>
      <c r="MCB15" s="113"/>
      <c r="MCC15" s="113"/>
      <c r="MCD15" s="113"/>
      <c r="MCE15" s="113"/>
      <c r="MCF15" s="113"/>
      <c r="MCG15" s="113"/>
      <c r="MCH15" s="113"/>
      <c r="MCI15" s="113"/>
      <c r="MCJ15" s="113"/>
      <c r="MCK15" s="113"/>
      <c r="MCL15" s="113"/>
      <c r="MCM15" s="113"/>
      <c r="MCN15" s="113"/>
      <c r="MCO15" s="113"/>
      <c r="MCP15" s="113"/>
      <c r="MCQ15" s="113"/>
      <c r="MCR15" s="113"/>
      <c r="MCS15" s="113"/>
      <c r="MCT15" s="113"/>
      <c r="MCU15" s="113"/>
      <c r="MCV15" s="113"/>
      <c r="MCW15" s="113"/>
      <c r="MCX15" s="113"/>
      <c r="MCY15" s="113"/>
      <c r="MCZ15" s="113"/>
      <c r="MDA15" s="113"/>
      <c r="MDB15" s="113"/>
      <c r="MDC15" s="113"/>
      <c r="MDD15" s="113"/>
      <c r="MDE15" s="113"/>
      <c r="MDF15" s="113"/>
      <c r="MDG15" s="113"/>
      <c r="MDH15" s="113"/>
      <c r="MDI15" s="113"/>
      <c r="MDJ15" s="113"/>
      <c r="MDK15" s="113"/>
      <c r="MDL15" s="113"/>
      <c r="MDM15" s="113"/>
      <c r="MDN15" s="113"/>
      <c r="MDO15" s="113"/>
      <c r="MDP15" s="113"/>
      <c r="MDQ15" s="113"/>
      <c r="MDR15" s="113"/>
      <c r="MDS15" s="113"/>
      <c r="MDT15" s="113"/>
      <c r="MDU15" s="113"/>
      <c r="MDV15" s="113"/>
      <c r="MEC15" s="113"/>
      <c r="MED15" s="113"/>
      <c r="MEE15" s="113"/>
      <c r="MEF15" s="113"/>
      <c r="MEG15" s="113"/>
      <c r="MEH15" s="113"/>
      <c r="MEI15" s="113"/>
      <c r="MEJ15" s="113"/>
      <c r="MEK15" s="113"/>
      <c r="MEL15" s="113"/>
      <c r="MEM15" s="113"/>
      <c r="MEN15" s="113"/>
      <c r="MEO15" s="113"/>
      <c r="MEP15" s="113"/>
      <c r="MEQ15" s="113"/>
      <c r="MER15" s="113"/>
      <c r="MES15" s="113"/>
      <c r="MET15" s="113"/>
      <c r="MEU15" s="113"/>
      <c r="MEV15" s="113"/>
      <c r="MEW15" s="113"/>
      <c r="MEX15" s="113"/>
      <c r="MEY15" s="113"/>
      <c r="MEZ15" s="113"/>
      <c r="MFA15" s="113"/>
      <c r="MFB15" s="113"/>
      <c r="MFC15" s="113"/>
      <c r="MFD15" s="113"/>
      <c r="MFE15" s="113"/>
      <c r="MFF15" s="113"/>
      <c r="MFG15" s="113"/>
      <c r="MFH15" s="113"/>
      <c r="MFI15" s="113"/>
      <c r="MFJ15" s="113"/>
      <c r="MFK15" s="113"/>
      <c r="MFL15" s="113"/>
      <c r="MFM15" s="113"/>
      <c r="MFN15" s="113"/>
      <c r="MFO15" s="113"/>
      <c r="MFP15" s="113"/>
      <c r="MFQ15" s="113"/>
      <c r="MFR15" s="113"/>
      <c r="MFS15" s="113"/>
      <c r="MFT15" s="113"/>
      <c r="MFU15" s="113"/>
      <c r="MFV15" s="113"/>
      <c r="MFW15" s="113"/>
      <c r="MFX15" s="113"/>
      <c r="MFY15" s="113"/>
      <c r="MFZ15" s="113"/>
      <c r="MGA15" s="113"/>
      <c r="MGB15" s="113"/>
      <c r="MGC15" s="113"/>
      <c r="MGD15" s="113"/>
      <c r="MGE15" s="113"/>
      <c r="MGF15" s="113"/>
      <c r="MGG15" s="113"/>
      <c r="MGH15" s="113"/>
      <c r="MGI15" s="113"/>
      <c r="MGJ15" s="113"/>
      <c r="MGK15" s="113"/>
      <c r="MGL15" s="113"/>
      <c r="MGM15" s="113"/>
      <c r="MGN15" s="113"/>
      <c r="MGO15" s="113"/>
      <c r="MGP15" s="113"/>
      <c r="MGQ15" s="113"/>
      <c r="MGR15" s="113"/>
      <c r="MGS15" s="113"/>
      <c r="MGT15" s="113"/>
      <c r="MGU15" s="113"/>
      <c r="MGV15" s="113"/>
      <c r="MGW15" s="113"/>
      <c r="MGX15" s="113"/>
      <c r="MGY15" s="113"/>
      <c r="MGZ15" s="113"/>
      <c r="MHA15" s="113"/>
      <c r="MHB15" s="113"/>
      <c r="MHC15" s="113"/>
      <c r="MHD15" s="113"/>
      <c r="MHE15" s="113"/>
      <c r="MHF15" s="113"/>
      <c r="MHG15" s="113"/>
      <c r="MHH15" s="113"/>
      <c r="MHI15" s="113"/>
      <c r="MHJ15" s="113"/>
      <c r="MHK15" s="113"/>
      <c r="MHL15" s="113"/>
      <c r="MHM15" s="113"/>
      <c r="MHN15" s="113"/>
      <c r="MHO15" s="113"/>
      <c r="MHP15" s="113"/>
      <c r="MHQ15" s="113"/>
      <c r="MHR15" s="113"/>
      <c r="MHS15" s="113"/>
      <c r="MHT15" s="113"/>
      <c r="MHU15" s="113"/>
      <c r="MHV15" s="113"/>
      <c r="MHW15" s="113"/>
      <c r="MHX15" s="113"/>
      <c r="MHY15" s="113"/>
      <c r="MHZ15" s="113"/>
      <c r="MIA15" s="113"/>
      <c r="MIB15" s="113"/>
      <c r="MIC15" s="113"/>
      <c r="MID15" s="113"/>
      <c r="MIE15" s="113"/>
      <c r="MIF15" s="113"/>
      <c r="MIG15" s="113"/>
      <c r="MIH15" s="113"/>
      <c r="MII15" s="113"/>
      <c r="MIJ15" s="113"/>
      <c r="MIK15" s="113"/>
      <c r="MIL15" s="113"/>
      <c r="MIM15" s="113"/>
      <c r="MIN15" s="113"/>
      <c r="MIO15" s="113"/>
      <c r="MIP15" s="113"/>
      <c r="MIQ15" s="113"/>
      <c r="MIR15" s="113"/>
      <c r="MIS15" s="113"/>
      <c r="MIT15" s="113"/>
      <c r="MIU15" s="113"/>
      <c r="MIV15" s="113"/>
      <c r="MIW15" s="113"/>
      <c r="MIX15" s="113"/>
      <c r="MIY15" s="113"/>
      <c r="MIZ15" s="113"/>
      <c r="MJA15" s="113"/>
      <c r="MJB15" s="113"/>
      <c r="MJC15" s="113"/>
      <c r="MJD15" s="113"/>
      <c r="MJE15" s="113"/>
      <c r="MJF15" s="113"/>
      <c r="MJG15" s="113"/>
      <c r="MJH15" s="113"/>
      <c r="MJI15" s="113"/>
      <c r="MJJ15" s="113"/>
      <c r="MJK15" s="113"/>
      <c r="MJL15" s="113"/>
      <c r="MJM15" s="113"/>
      <c r="MJN15" s="113"/>
      <c r="MJO15" s="113"/>
      <c r="MJP15" s="113"/>
      <c r="MJQ15" s="113"/>
      <c r="MJR15" s="113"/>
      <c r="MJS15" s="113"/>
      <c r="MJT15" s="113"/>
      <c r="MJU15" s="113"/>
      <c r="MJV15" s="113"/>
      <c r="MJW15" s="113"/>
      <c r="MJX15" s="113"/>
      <c r="MJY15" s="113"/>
      <c r="MJZ15" s="113"/>
      <c r="MKA15" s="113"/>
      <c r="MKB15" s="113"/>
      <c r="MKC15" s="113"/>
      <c r="MKD15" s="113"/>
      <c r="MKE15" s="113"/>
      <c r="MKF15" s="113"/>
      <c r="MKG15" s="113"/>
      <c r="MKH15" s="113"/>
      <c r="MKI15" s="113"/>
      <c r="MKJ15" s="113"/>
      <c r="MKK15" s="113"/>
      <c r="MKL15" s="113"/>
      <c r="MKM15" s="113"/>
      <c r="MKN15" s="113"/>
      <c r="MKO15" s="113"/>
      <c r="MKP15" s="113"/>
      <c r="MKQ15" s="113"/>
      <c r="MKR15" s="113"/>
      <c r="MKS15" s="113"/>
      <c r="MKT15" s="113"/>
      <c r="MKU15" s="113"/>
      <c r="MKV15" s="113"/>
      <c r="MKW15" s="113"/>
      <c r="MKX15" s="113"/>
      <c r="MKY15" s="113"/>
      <c r="MKZ15" s="113"/>
      <c r="MLA15" s="113"/>
      <c r="MLB15" s="113"/>
      <c r="MLC15" s="113"/>
      <c r="MLD15" s="113"/>
      <c r="MLE15" s="113"/>
      <c r="MLF15" s="113"/>
      <c r="MLG15" s="113"/>
      <c r="MLH15" s="113"/>
      <c r="MLI15" s="113"/>
      <c r="MLJ15" s="113"/>
      <c r="MLK15" s="113"/>
      <c r="MLL15" s="113"/>
      <c r="MLM15" s="113"/>
      <c r="MLN15" s="113"/>
      <c r="MLO15" s="113"/>
      <c r="MLP15" s="113"/>
      <c r="MLQ15" s="113"/>
      <c r="MLR15" s="113"/>
      <c r="MLS15" s="113"/>
      <c r="MLT15" s="113"/>
      <c r="MLU15" s="113"/>
      <c r="MLV15" s="113"/>
      <c r="MLW15" s="113"/>
      <c r="MLX15" s="113"/>
      <c r="MLY15" s="113"/>
      <c r="MLZ15" s="113"/>
      <c r="MMA15" s="113"/>
      <c r="MMB15" s="113"/>
      <c r="MMC15" s="113"/>
      <c r="MMD15" s="113"/>
      <c r="MME15" s="113"/>
      <c r="MMF15" s="113"/>
      <c r="MMG15" s="113"/>
      <c r="MMH15" s="113"/>
      <c r="MMI15" s="113"/>
      <c r="MMJ15" s="113"/>
      <c r="MMK15" s="113"/>
      <c r="MML15" s="113"/>
      <c r="MMM15" s="113"/>
      <c r="MMN15" s="113"/>
      <c r="MMO15" s="113"/>
      <c r="MMP15" s="113"/>
      <c r="MMQ15" s="113"/>
      <c r="MMR15" s="113"/>
      <c r="MMS15" s="113"/>
      <c r="MMT15" s="113"/>
      <c r="MMU15" s="113"/>
      <c r="MMV15" s="113"/>
      <c r="MMW15" s="113"/>
      <c r="MMX15" s="113"/>
      <c r="MMY15" s="113"/>
      <c r="MMZ15" s="113"/>
      <c r="MNA15" s="113"/>
      <c r="MNB15" s="113"/>
      <c r="MNC15" s="113"/>
      <c r="MND15" s="113"/>
      <c r="MNE15" s="113"/>
      <c r="MNF15" s="113"/>
      <c r="MNG15" s="113"/>
      <c r="MNH15" s="113"/>
      <c r="MNI15" s="113"/>
      <c r="MNJ15" s="113"/>
      <c r="MNK15" s="113"/>
      <c r="MNL15" s="113"/>
      <c r="MNM15" s="113"/>
      <c r="MNN15" s="113"/>
      <c r="MNO15" s="113"/>
      <c r="MNP15" s="113"/>
      <c r="MNQ15" s="113"/>
      <c r="MNR15" s="113"/>
      <c r="MNY15" s="113"/>
      <c r="MNZ15" s="113"/>
      <c r="MOA15" s="113"/>
      <c r="MOB15" s="113"/>
      <c r="MOC15" s="113"/>
      <c r="MOD15" s="113"/>
      <c r="MOE15" s="113"/>
      <c r="MOF15" s="113"/>
      <c r="MOG15" s="113"/>
      <c r="MOH15" s="113"/>
      <c r="MOI15" s="113"/>
      <c r="MOJ15" s="113"/>
      <c r="MOK15" s="113"/>
      <c r="MOL15" s="113"/>
      <c r="MOM15" s="113"/>
      <c r="MON15" s="113"/>
      <c r="MOO15" s="113"/>
      <c r="MOP15" s="113"/>
      <c r="MOQ15" s="113"/>
      <c r="MOR15" s="113"/>
      <c r="MOS15" s="113"/>
      <c r="MOT15" s="113"/>
      <c r="MOU15" s="113"/>
      <c r="MOV15" s="113"/>
      <c r="MOW15" s="113"/>
      <c r="MOX15" s="113"/>
      <c r="MOY15" s="113"/>
      <c r="MOZ15" s="113"/>
      <c r="MPA15" s="113"/>
      <c r="MPB15" s="113"/>
      <c r="MPC15" s="113"/>
      <c r="MPD15" s="113"/>
      <c r="MPE15" s="113"/>
      <c r="MPF15" s="113"/>
      <c r="MPG15" s="113"/>
      <c r="MPH15" s="113"/>
      <c r="MPI15" s="113"/>
      <c r="MPJ15" s="113"/>
      <c r="MPK15" s="113"/>
      <c r="MPL15" s="113"/>
      <c r="MPM15" s="113"/>
      <c r="MPN15" s="113"/>
      <c r="MPO15" s="113"/>
      <c r="MPP15" s="113"/>
      <c r="MPQ15" s="113"/>
      <c r="MPR15" s="113"/>
      <c r="MPS15" s="113"/>
      <c r="MPT15" s="113"/>
      <c r="MPU15" s="113"/>
      <c r="MPV15" s="113"/>
      <c r="MPW15" s="113"/>
      <c r="MPX15" s="113"/>
      <c r="MPY15" s="113"/>
      <c r="MPZ15" s="113"/>
      <c r="MQA15" s="113"/>
      <c r="MQB15" s="113"/>
      <c r="MQC15" s="113"/>
      <c r="MQD15" s="113"/>
      <c r="MQE15" s="113"/>
      <c r="MQF15" s="113"/>
      <c r="MQG15" s="113"/>
      <c r="MQH15" s="113"/>
      <c r="MQI15" s="113"/>
      <c r="MQJ15" s="113"/>
      <c r="MQK15" s="113"/>
      <c r="MQL15" s="113"/>
      <c r="MQM15" s="113"/>
      <c r="MQN15" s="113"/>
      <c r="MQO15" s="113"/>
      <c r="MQP15" s="113"/>
      <c r="MQQ15" s="113"/>
      <c r="MQR15" s="113"/>
      <c r="MQS15" s="113"/>
      <c r="MQT15" s="113"/>
      <c r="MQU15" s="113"/>
      <c r="MQV15" s="113"/>
      <c r="MQW15" s="113"/>
      <c r="MQX15" s="113"/>
      <c r="MQY15" s="113"/>
      <c r="MQZ15" s="113"/>
      <c r="MRA15" s="113"/>
      <c r="MRB15" s="113"/>
      <c r="MRC15" s="113"/>
      <c r="MRD15" s="113"/>
      <c r="MRE15" s="113"/>
      <c r="MRF15" s="113"/>
      <c r="MRG15" s="113"/>
      <c r="MRH15" s="113"/>
      <c r="MRI15" s="113"/>
      <c r="MRJ15" s="113"/>
      <c r="MRK15" s="113"/>
      <c r="MRL15" s="113"/>
      <c r="MRM15" s="113"/>
      <c r="MRN15" s="113"/>
      <c r="MRO15" s="113"/>
      <c r="MRP15" s="113"/>
      <c r="MRQ15" s="113"/>
      <c r="MRR15" s="113"/>
      <c r="MRS15" s="113"/>
      <c r="MRT15" s="113"/>
      <c r="MRU15" s="113"/>
      <c r="MRV15" s="113"/>
      <c r="MRW15" s="113"/>
      <c r="MRX15" s="113"/>
      <c r="MRY15" s="113"/>
      <c r="MRZ15" s="113"/>
      <c r="MSA15" s="113"/>
      <c r="MSB15" s="113"/>
      <c r="MSC15" s="113"/>
      <c r="MSD15" s="113"/>
      <c r="MSE15" s="113"/>
      <c r="MSF15" s="113"/>
      <c r="MSG15" s="113"/>
      <c r="MSH15" s="113"/>
      <c r="MSI15" s="113"/>
      <c r="MSJ15" s="113"/>
      <c r="MSK15" s="113"/>
      <c r="MSL15" s="113"/>
      <c r="MSM15" s="113"/>
      <c r="MSN15" s="113"/>
      <c r="MSO15" s="113"/>
      <c r="MSP15" s="113"/>
      <c r="MSQ15" s="113"/>
      <c r="MSR15" s="113"/>
      <c r="MSS15" s="113"/>
      <c r="MST15" s="113"/>
      <c r="MSU15" s="113"/>
      <c r="MSV15" s="113"/>
      <c r="MSW15" s="113"/>
      <c r="MSX15" s="113"/>
      <c r="MSY15" s="113"/>
      <c r="MSZ15" s="113"/>
      <c r="MTA15" s="113"/>
      <c r="MTB15" s="113"/>
      <c r="MTC15" s="113"/>
      <c r="MTD15" s="113"/>
      <c r="MTE15" s="113"/>
      <c r="MTF15" s="113"/>
      <c r="MTG15" s="113"/>
      <c r="MTH15" s="113"/>
      <c r="MTI15" s="113"/>
      <c r="MTJ15" s="113"/>
      <c r="MTK15" s="113"/>
      <c r="MTL15" s="113"/>
      <c r="MTM15" s="113"/>
      <c r="MTN15" s="113"/>
      <c r="MTO15" s="113"/>
      <c r="MTP15" s="113"/>
      <c r="MTQ15" s="113"/>
      <c r="MTR15" s="113"/>
      <c r="MTS15" s="113"/>
      <c r="MTT15" s="113"/>
      <c r="MTU15" s="113"/>
      <c r="MTV15" s="113"/>
      <c r="MTW15" s="113"/>
      <c r="MTX15" s="113"/>
      <c r="MTY15" s="113"/>
      <c r="MTZ15" s="113"/>
      <c r="MUA15" s="113"/>
      <c r="MUB15" s="113"/>
      <c r="MUC15" s="113"/>
      <c r="MUD15" s="113"/>
      <c r="MUE15" s="113"/>
      <c r="MUF15" s="113"/>
      <c r="MUG15" s="113"/>
      <c r="MUH15" s="113"/>
      <c r="MUI15" s="113"/>
      <c r="MUJ15" s="113"/>
      <c r="MUK15" s="113"/>
      <c r="MUL15" s="113"/>
      <c r="MUM15" s="113"/>
      <c r="MUN15" s="113"/>
      <c r="MUO15" s="113"/>
      <c r="MUP15" s="113"/>
      <c r="MUQ15" s="113"/>
      <c r="MUR15" s="113"/>
      <c r="MUS15" s="113"/>
      <c r="MUT15" s="113"/>
      <c r="MUU15" s="113"/>
      <c r="MUV15" s="113"/>
      <c r="MUW15" s="113"/>
      <c r="MUX15" s="113"/>
      <c r="MUY15" s="113"/>
      <c r="MUZ15" s="113"/>
      <c r="MVA15" s="113"/>
      <c r="MVB15" s="113"/>
      <c r="MVC15" s="113"/>
      <c r="MVD15" s="113"/>
      <c r="MVE15" s="113"/>
      <c r="MVF15" s="113"/>
      <c r="MVG15" s="113"/>
      <c r="MVH15" s="113"/>
      <c r="MVI15" s="113"/>
      <c r="MVJ15" s="113"/>
      <c r="MVK15" s="113"/>
      <c r="MVL15" s="113"/>
      <c r="MVM15" s="113"/>
      <c r="MVN15" s="113"/>
      <c r="MVO15" s="113"/>
      <c r="MVP15" s="113"/>
      <c r="MVQ15" s="113"/>
      <c r="MVR15" s="113"/>
      <c r="MVS15" s="113"/>
      <c r="MVT15" s="113"/>
      <c r="MVU15" s="113"/>
      <c r="MVV15" s="113"/>
      <c r="MVW15" s="113"/>
      <c r="MVX15" s="113"/>
      <c r="MVY15" s="113"/>
      <c r="MVZ15" s="113"/>
      <c r="MWA15" s="113"/>
      <c r="MWB15" s="113"/>
      <c r="MWC15" s="113"/>
      <c r="MWD15" s="113"/>
      <c r="MWE15" s="113"/>
      <c r="MWF15" s="113"/>
      <c r="MWG15" s="113"/>
      <c r="MWH15" s="113"/>
      <c r="MWI15" s="113"/>
      <c r="MWJ15" s="113"/>
      <c r="MWK15" s="113"/>
      <c r="MWL15" s="113"/>
      <c r="MWM15" s="113"/>
      <c r="MWN15" s="113"/>
      <c r="MWO15" s="113"/>
      <c r="MWP15" s="113"/>
      <c r="MWQ15" s="113"/>
      <c r="MWR15" s="113"/>
      <c r="MWS15" s="113"/>
      <c r="MWT15" s="113"/>
      <c r="MWU15" s="113"/>
      <c r="MWV15" s="113"/>
      <c r="MWW15" s="113"/>
      <c r="MWX15" s="113"/>
      <c r="MWY15" s="113"/>
      <c r="MWZ15" s="113"/>
      <c r="MXA15" s="113"/>
      <c r="MXB15" s="113"/>
      <c r="MXC15" s="113"/>
      <c r="MXD15" s="113"/>
      <c r="MXE15" s="113"/>
      <c r="MXF15" s="113"/>
      <c r="MXG15" s="113"/>
      <c r="MXH15" s="113"/>
      <c r="MXI15" s="113"/>
      <c r="MXJ15" s="113"/>
      <c r="MXK15" s="113"/>
      <c r="MXL15" s="113"/>
      <c r="MXM15" s="113"/>
      <c r="MXN15" s="113"/>
      <c r="MXU15" s="113"/>
      <c r="MXV15" s="113"/>
      <c r="MXW15" s="113"/>
      <c r="MXX15" s="113"/>
      <c r="MXY15" s="113"/>
      <c r="MXZ15" s="113"/>
      <c r="MYA15" s="113"/>
      <c r="MYB15" s="113"/>
      <c r="MYC15" s="113"/>
      <c r="MYD15" s="113"/>
      <c r="MYE15" s="113"/>
      <c r="MYF15" s="113"/>
      <c r="MYG15" s="113"/>
      <c r="MYH15" s="113"/>
      <c r="MYI15" s="113"/>
      <c r="MYJ15" s="113"/>
      <c r="MYK15" s="113"/>
      <c r="MYL15" s="113"/>
      <c r="MYM15" s="113"/>
      <c r="MYN15" s="113"/>
      <c r="MYO15" s="113"/>
      <c r="MYP15" s="113"/>
      <c r="MYQ15" s="113"/>
      <c r="MYR15" s="113"/>
      <c r="MYS15" s="113"/>
      <c r="MYT15" s="113"/>
      <c r="MYU15" s="113"/>
      <c r="MYV15" s="113"/>
      <c r="MYW15" s="113"/>
      <c r="MYX15" s="113"/>
      <c r="MYY15" s="113"/>
      <c r="MYZ15" s="113"/>
      <c r="MZA15" s="113"/>
      <c r="MZB15" s="113"/>
      <c r="MZC15" s="113"/>
      <c r="MZD15" s="113"/>
      <c r="MZE15" s="113"/>
      <c r="MZF15" s="113"/>
      <c r="MZG15" s="113"/>
      <c r="MZH15" s="113"/>
      <c r="MZI15" s="113"/>
      <c r="MZJ15" s="113"/>
      <c r="MZK15" s="113"/>
      <c r="MZL15" s="113"/>
      <c r="MZM15" s="113"/>
      <c r="MZN15" s="113"/>
      <c r="MZO15" s="113"/>
      <c r="MZP15" s="113"/>
      <c r="MZQ15" s="113"/>
      <c r="MZR15" s="113"/>
      <c r="MZS15" s="113"/>
      <c r="MZT15" s="113"/>
      <c r="MZU15" s="113"/>
      <c r="MZV15" s="113"/>
      <c r="MZW15" s="113"/>
      <c r="MZX15" s="113"/>
      <c r="MZY15" s="113"/>
      <c r="MZZ15" s="113"/>
      <c r="NAA15" s="113"/>
      <c r="NAB15" s="113"/>
      <c r="NAC15" s="113"/>
      <c r="NAD15" s="113"/>
      <c r="NAE15" s="113"/>
      <c r="NAF15" s="113"/>
      <c r="NAG15" s="113"/>
      <c r="NAH15" s="113"/>
      <c r="NAI15" s="113"/>
      <c r="NAJ15" s="113"/>
      <c r="NAK15" s="113"/>
      <c r="NAL15" s="113"/>
      <c r="NAM15" s="113"/>
      <c r="NAN15" s="113"/>
      <c r="NAO15" s="113"/>
      <c r="NAP15" s="113"/>
      <c r="NAQ15" s="113"/>
      <c r="NAR15" s="113"/>
      <c r="NAS15" s="113"/>
      <c r="NAT15" s="113"/>
      <c r="NAU15" s="113"/>
      <c r="NAV15" s="113"/>
      <c r="NAW15" s="113"/>
      <c r="NAX15" s="113"/>
      <c r="NAY15" s="113"/>
      <c r="NAZ15" s="113"/>
      <c r="NBA15" s="113"/>
      <c r="NBB15" s="113"/>
      <c r="NBC15" s="113"/>
      <c r="NBD15" s="113"/>
      <c r="NBE15" s="113"/>
      <c r="NBF15" s="113"/>
      <c r="NBG15" s="113"/>
      <c r="NBH15" s="113"/>
      <c r="NBI15" s="113"/>
      <c r="NBJ15" s="113"/>
      <c r="NBK15" s="113"/>
      <c r="NBL15" s="113"/>
      <c r="NBM15" s="113"/>
      <c r="NBN15" s="113"/>
      <c r="NBO15" s="113"/>
      <c r="NBP15" s="113"/>
      <c r="NBQ15" s="113"/>
      <c r="NBR15" s="113"/>
      <c r="NBS15" s="113"/>
      <c r="NBT15" s="113"/>
      <c r="NBU15" s="113"/>
      <c r="NBV15" s="113"/>
      <c r="NBW15" s="113"/>
      <c r="NBX15" s="113"/>
      <c r="NBY15" s="113"/>
      <c r="NBZ15" s="113"/>
      <c r="NCA15" s="113"/>
      <c r="NCB15" s="113"/>
      <c r="NCC15" s="113"/>
      <c r="NCD15" s="113"/>
      <c r="NCE15" s="113"/>
      <c r="NCF15" s="113"/>
      <c r="NCG15" s="113"/>
      <c r="NCH15" s="113"/>
      <c r="NCI15" s="113"/>
      <c r="NCJ15" s="113"/>
      <c r="NCK15" s="113"/>
      <c r="NCL15" s="113"/>
      <c r="NCM15" s="113"/>
      <c r="NCN15" s="113"/>
      <c r="NCO15" s="113"/>
      <c r="NCP15" s="113"/>
      <c r="NCQ15" s="113"/>
      <c r="NCR15" s="113"/>
      <c r="NCS15" s="113"/>
      <c r="NCT15" s="113"/>
      <c r="NCU15" s="113"/>
      <c r="NCV15" s="113"/>
      <c r="NCW15" s="113"/>
      <c r="NCX15" s="113"/>
      <c r="NCY15" s="113"/>
      <c r="NCZ15" s="113"/>
      <c r="NDA15" s="113"/>
      <c r="NDB15" s="113"/>
      <c r="NDC15" s="113"/>
      <c r="NDD15" s="113"/>
      <c r="NDE15" s="113"/>
      <c r="NDF15" s="113"/>
      <c r="NDG15" s="113"/>
      <c r="NDH15" s="113"/>
      <c r="NDI15" s="113"/>
      <c r="NDJ15" s="113"/>
      <c r="NDK15" s="113"/>
      <c r="NDL15" s="113"/>
      <c r="NDM15" s="113"/>
      <c r="NDN15" s="113"/>
      <c r="NDO15" s="113"/>
      <c r="NDP15" s="113"/>
      <c r="NDQ15" s="113"/>
      <c r="NDR15" s="113"/>
      <c r="NDS15" s="113"/>
      <c r="NDT15" s="113"/>
      <c r="NDU15" s="113"/>
      <c r="NDV15" s="113"/>
      <c r="NDW15" s="113"/>
      <c r="NDX15" s="113"/>
      <c r="NDY15" s="113"/>
      <c r="NDZ15" s="113"/>
      <c r="NEA15" s="113"/>
      <c r="NEB15" s="113"/>
      <c r="NEC15" s="113"/>
      <c r="NED15" s="113"/>
      <c r="NEE15" s="113"/>
      <c r="NEF15" s="113"/>
      <c r="NEG15" s="113"/>
      <c r="NEH15" s="113"/>
      <c r="NEI15" s="113"/>
      <c r="NEJ15" s="113"/>
      <c r="NEK15" s="113"/>
      <c r="NEL15" s="113"/>
      <c r="NEM15" s="113"/>
      <c r="NEN15" s="113"/>
      <c r="NEO15" s="113"/>
      <c r="NEP15" s="113"/>
      <c r="NEQ15" s="113"/>
      <c r="NER15" s="113"/>
      <c r="NES15" s="113"/>
      <c r="NET15" s="113"/>
      <c r="NEU15" s="113"/>
      <c r="NEV15" s="113"/>
      <c r="NEW15" s="113"/>
      <c r="NEX15" s="113"/>
      <c r="NEY15" s="113"/>
      <c r="NEZ15" s="113"/>
      <c r="NFA15" s="113"/>
      <c r="NFB15" s="113"/>
      <c r="NFC15" s="113"/>
      <c r="NFD15" s="113"/>
      <c r="NFE15" s="113"/>
      <c r="NFF15" s="113"/>
      <c r="NFG15" s="113"/>
      <c r="NFH15" s="113"/>
      <c r="NFI15" s="113"/>
      <c r="NFJ15" s="113"/>
      <c r="NFK15" s="113"/>
      <c r="NFL15" s="113"/>
      <c r="NFM15" s="113"/>
      <c r="NFN15" s="113"/>
      <c r="NFO15" s="113"/>
      <c r="NFP15" s="113"/>
      <c r="NFQ15" s="113"/>
      <c r="NFR15" s="113"/>
      <c r="NFS15" s="113"/>
      <c r="NFT15" s="113"/>
      <c r="NFU15" s="113"/>
      <c r="NFV15" s="113"/>
      <c r="NFW15" s="113"/>
      <c r="NFX15" s="113"/>
      <c r="NFY15" s="113"/>
      <c r="NFZ15" s="113"/>
      <c r="NGA15" s="113"/>
      <c r="NGB15" s="113"/>
      <c r="NGC15" s="113"/>
      <c r="NGD15" s="113"/>
      <c r="NGE15" s="113"/>
      <c r="NGF15" s="113"/>
      <c r="NGG15" s="113"/>
      <c r="NGH15" s="113"/>
      <c r="NGI15" s="113"/>
      <c r="NGJ15" s="113"/>
      <c r="NGK15" s="113"/>
      <c r="NGL15" s="113"/>
      <c r="NGM15" s="113"/>
      <c r="NGN15" s="113"/>
      <c r="NGO15" s="113"/>
      <c r="NGP15" s="113"/>
      <c r="NGQ15" s="113"/>
      <c r="NGR15" s="113"/>
      <c r="NGS15" s="113"/>
      <c r="NGT15" s="113"/>
      <c r="NGU15" s="113"/>
      <c r="NGV15" s="113"/>
      <c r="NGW15" s="113"/>
      <c r="NGX15" s="113"/>
      <c r="NGY15" s="113"/>
      <c r="NGZ15" s="113"/>
      <c r="NHA15" s="113"/>
      <c r="NHB15" s="113"/>
      <c r="NHC15" s="113"/>
      <c r="NHD15" s="113"/>
      <c r="NHE15" s="113"/>
      <c r="NHF15" s="113"/>
      <c r="NHG15" s="113"/>
      <c r="NHH15" s="113"/>
      <c r="NHI15" s="113"/>
      <c r="NHJ15" s="113"/>
      <c r="NHQ15" s="113"/>
      <c r="NHR15" s="113"/>
      <c r="NHS15" s="113"/>
      <c r="NHT15" s="113"/>
      <c r="NHU15" s="113"/>
      <c r="NHV15" s="113"/>
      <c r="NHW15" s="113"/>
      <c r="NHX15" s="113"/>
      <c r="NHY15" s="113"/>
      <c r="NHZ15" s="113"/>
      <c r="NIA15" s="113"/>
      <c r="NIB15" s="113"/>
      <c r="NIC15" s="113"/>
      <c r="NID15" s="113"/>
      <c r="NIE15" s="113"/>
      <c r="NIF15" s="113"/>
      <c r="NIG15" s="113"/>
      <c r="NIH15" s="113"/>
      <c r="NII15" s="113"/>
      <c r="NIJ15" s="113"/>
      <c r="NIK15" s="113"/>
      <c r="NIL15" s="113"/>
      <c r="NIM15" s="113"/>
      <c r="NIN15" s="113"/>
      <c r="NIO15" s="113"/>
      <c r="NIP15" s="113"/>
      <c r="NIQ15" s="113"/>
      <c r="NIR15" s="113"/>
      <c r="NIS15" s="113"/>
      <c r="NIT15" s="113"/>
      <c r="NIU15" s="113"/>
      <c r="NIV15" s="113"/>
      <c r="NIW15" s="113"/>
      <c r="NIX15" s="113"/>
      <c r="NIY15" s="113"/>
      <c r="NIZ15" s="113"/>
      <c r="NJA15" s="113"/>
      <c r="NJB15" s="113"/>
      <c r="NJC15" s="113"/>
      <c r="NJD15" s="113"/>
      <c r="NJE15" s="113"/>
      <c r="NJF15" s="113"/>
      <c r="NJG15" s="113"/>
      <c r="NJH15" s="113"/>
      <c r="NJI15" s="113"/>
      <c r="NJJ15" s="113"/>
      <c r="NJK15" s="113"/>
      <c r="NJL15" s="113"/>
      <c r="NJM15" s="113"/>
      <c r="NJN15" s="113"/>
      <c r="NJO15" s="113"/>
      <c r="NJP15" s="113"/>
      <c r="NJQ15" s="113"/>
      <c r="NJR15" s="113"/>
      <c r="NJS15" s="113"/>
      <c r="NJT15" s="113"/>
      <c r="NJU15" s="113"/>
      <c r="NJV15" s="113"/>
      <c r="NJW15" s="113"/>
      <c r="NJX15" s="113"/>
      <c r="NJY15" s="113"/>
      <c r="NJZ15" s="113"/>
      <c r="NKA15" s="113"/>
      <c r="NKB15" s="113"/>
      <c r="NKC15" s="113"/>
      <c r="NKD15" s="113"/>
      <c r="NKE15" s="113"/>
      <c r="NKF15" s="113"/>
      <c r="NKG15" s="113"/>
      <c r="NKH15" s="113"/>
      <c r="NKI15" s="113"/>
      <c r="NKJ15" s="113"/>
      <c r="NKK15" s="113"/>
      <c r="NKL15" s="113"/>
      <c r="NKM15" s="113"/>
      <c r="NKN15" s="113"/>
      <c r="NKO15" s="113"/>
      <c r="NKP15" s="113"/>
      <c r="NKQ15" s="113"/>
      <c r="NKR15" s="113"/>
      <c r="NKS15" s="113"/>
      <c r="NKT15" s="113"/>
      <c r="NKU15" s="113"/>
      <c r="NKV15" s="113"/>
      <c r="NKW15" s="113"/>
      <c r="NKX15" s="113"/>
      <c r="NKY15" s="113"/>
      <c r="NKZ15" s="113"/>
      <c r="NLA15" s="113"/>
      <c r="NLB15" s="113"/>
      <c r="NLC15" s="113"/>
      <c r="NLD15" s="113"/>
      <c r="NLE15" s="113"/>
      <c r="NLF15" s="113"/>
      <c r="NLG15" s="113"/>
      <c r="NLH15" s="113"/>
      <c r="NLI15" s="113"/>
      <c r="NLJ15" s="113"/>
      <c r="NLK15" s="113"/>
      <c r="NLL15" s="113"/>
      <c r="NLM15" s="113"/>
      <c r="NLN15" s="113"/>
      <c r="NLO15" s="113"/>
      <c r="NLP15" s="113"/>
      <c r="NLQ15" s="113"/>
      <c r="NLR15" s="113"/>
      <c r="NLS15" s="113"/>
      <c r="NLT15" s="113"/>
      <c r="NLU15" s="113"/>
      <c r="NLV15" s="113"/>
      <c r="NLW15" s="113"/>
      <c r="NLX15" s="113"/>
      <c r="NLY15" s="113"/>
      <c r="NLZ15" s="113"/>
      <c r="NMA15" s="113"/>
      <c r="NMB15" s="113"/>
      <c r="NMC15" s="113"/>
      <c r="NMD15" s="113"/>
      <c r="NME15" s="113"/>
      <c r="NMF15" s="113"/>
      <c r="NMG15" s="113"/>
      <c r="NMH15" s="113"/>
      <c r="NMI15" s="113"/>
      <c r="NMJ15" s="113"/>
      <c r="NMK15" s="113"/>
      <c r="NML15" s="113"/>
      <c r="NMM15" s="113"/>
      <c r="NMN15" s="113"/>
      <c r="NMO15" s="113"/>
      <c r="NMP15" s="113"/>
      <c r="NMQ15" s="113"/>
      <c r="NMR15" s="113"/>
      <c r="NMS15" s="113"/>
      <c r="NMT15" s="113"/>
      <c r="NMU15" s="113"/>
      <c r="NMV15" s="113"/>
      <c r="NMW15" s="113"/>
      <c r="NMX15" s="113"/>
      <c r="NMY15" s="113"/>
      <c r="NMZ15" s="113"/>
      <c r="NNA15" s="113"/>
      <c r="NNB15" s="113"/>
      <c r="NNC15" s="113"/>
      <c r="NND15" s="113"/>
      <c r="NNE15" s="113"/>
      <c r="NNF15" s="113"/>
      <c r="NNG15" s="113"/>
      <c r="NNH15" s="113"/>
      <c r="NNI15" s="113"/>
      <c r="NNJ15" s="113"/>
      <c r="NNK15" s="113"/>
      <c r="NNL15" s="113"/>
      <c r="NNM15" s="113"/>
      <c r="NNN15" s="113"/>
      <c r="NNO15" s="113"/>
      <c r="NNP15" s="113"/>
      <c r="NNQ15" s="113"/>
      <c r="NNR15" s="113"/>
      <c r="NNS15" s="113"/>
      <c r="NNT15" s="113"/>
      <c r="NNU15" s="113"/>
      <c r="NNV15" s="113"/>
      <c r="NNW15" s="113"/>
      <c r="NNX15" s="113"/>
      <c r="NNY15" s="113"/>
      <c r="NNZ15" s="113"/>
      <c r="NOA15" s="113"/>
      <c r="NOB15" s="113"/>
      <c r="NOC15" s="113"/>
      <c r="NOD15" s="113"/>
      <c r="NOE15" s="113"/>
      <c r="NOF15" s="113"/>
      <c r="NOG15" s="113"/>
      <c r="NOH15" s="113"/>
      <c r="NOI15" s="113"/>
      <c r="NOJ15" s="113"/>
      <c r="NOK15" s="113"/>
      <c r="NOL15" s="113"/>
      <c r="NOM15" s="113"/>
      <c r="NON15" s="113"/>
      <c r="NOO15" s="113"/>
      <c r="NOP15" s="113"/>
      <c r="NOQ15" s="113"/>
      <c r="NOR15" s="113"/>
      <c r="NOS15" s="113"/>
      <c r="NOT15" s="113"/>
      <c r="NOU15" s="113"/>
      <c r="NOV15" s="113"/>
      <c r="NOW15" s="113"/>
      <c r="NOX15" s="113"/>
      <c r="NOY15" s="113"/>
      <c r="NOZ15" s="113"/>
      <c r="NPA15" s="113"/>
      <c r="NPB15" s="113"/>
      <c r="NPC15" s="113"/>
      <c r="NPD15" s="113"/>
      <c r="NPE15" s="113"/>
      <c r="NPF15" s="113"/>
      <c r="NPG15" s="113"/>
      <c r="NPH15" s="113"/>
      <c r="NPI15" s="113"/>
      <c r="NPJ15" s="113"/>
      <c r="NPK15" s="113"/>
      <c r="NPL15" s="113"/>
      <c r="NPM15" s="113"/>
      <c r="NPN15" s="113"/>
      <c r="NPO15" s="113"/>
      <c r="NPP15" s="113"/>
      <c r="NPQ15" s="113"/>
      <c r="NPR15" s="113"/>
      <c r="NPS15" s="113"/>
      <c r="NPT15" s="113"/>
      <c r="NPU15" s="113"/>
      <c r="NPV15" s="113"/>
      <c r="NPW15" s="113"/>
      <c r="NPX15" s="113"/>
      <c r="NPY15" s="113"/>
      <c r="NPZ15" s="113"/>
      <c r="NQA15" s="113"/>
      <c r="NQB15" s="113"/>
      <c r="NQC15" s="113"/>
      <c r="NQD15" s="113"/>
      <c r="NQE15" s="113"/>
      <c r="NQF15" s="113"/>
      <c r="NQG15" s="113"/>
      <c r="NQH15" s="113"/>
      <c r="NQI15" s="113"/>
      <c r="NQJ15" s="113"/>
      <c r="NQK15" s="113"/>
      <c r="NQL15" s="113"/>
      <c r="NQM15" s="113"/>
      <c r="NQN15" s="113"/>
      <c r="NQO15" s="113"/>
      <c r="NQP15" s="113"/>
      <c r="NQQ15" s="113"/>
      <c r="NQR15" s="113"/>
      <c r="NQS15" s="113"/>
      <c r="NQT15" s="113"/>
      <c r="NQU15" s="113"/>
      <c r="NQV15" s="113"/>
      <c r="NQW15" s="113"/>
      <c r="NQX15" s="113"/>
      <c r="NQY15" s="113"/>
      <c r="NQZ15" s="113"/>
      <c r="NRA15" s="113"/>
      <c r="NRB15" s="113"/>
      <c r="NRC15" s="113"/>
      <c r="NRD15" s="113"/>
      <c r="NRE15" s="113"/>
      <c r="NRF15" s="113"/>
      <c r="NRM15" s="113"/>
      <c r="NRN15" s="113"/>
      <c r="NRO15" s="113"/>
      <c r="NRP15" s="113"/>
      <c r="NRQ15" s="113"/>
      <c r="NRR15" s="113"/>
      <c r="NRS15" s="113"/>
      <c r="NRT15" s="113"/>
      <c r="NRU15" s="113"/>
      <c r="NRV15" s="113"/>
      <c r="NRW15" s="113"/>
      <c r="NRX15" s="113"/>
      <c r="NRY15" s="113"/>
      <c r="NRZ15" s="113"/>
      <c r="NSA15" s="113"/>
      <c r="NSB15" s="113"/>
      <c r="NSC15" s="113"/>
      <c r="NSD15" s="113"/>
      <c r="NSE15" s="113"/>
      <c r="NSF15" s="113"/>
      <c r="NSG15" s="113"/>
      <c r="NSH15" s="113"/>
      <c r="NSI15" s="113"/>
      <c r="NSJ15" s="113"/>
      <c r="NSK15" s="113"/>
      <c r="NSL15" s="113"/>
      <c r="NSM15" s="113"/>
      <c r="NSN15" s="113"/>
      <c r="NSO15" s="113"/>
      <c r="NSP15" s="113"/>
      <c r="NSQ15" s="113"/>
      <c r="NSR15" s="113"/>
      <c r="NSS15" s="113"/>
      <c r="NST15" s="113"/>
      <c r="NSU15" s="113"/>
      <c r="NSV15" s="113"/>
      <c r="NSW15" s="113"/>
      <c r="NSX15" s="113"/>
      <c r="NSY15" s="113"/>
      <c r="NSZ15" s="113"/>
      <c r="NTA15" s="113"/>
      <c r="NTB15" s="113"/>
      <c r="NTC15" s="113"/>
      <c r="NTD15" s="113"/>
      <c r="NTE15" s="113"/>
      <c r="NTF15" s="113"/>
      <c r="NTG15" s="113"/>
      <c r="NTH15" s="113"/>
      <c r="NTI15" s="113"/>
      <c r="NTJ15" s="113"/>
      <c r="NTK15" s="113"/>
      <c r="NTL15" s="113"/>
      <c r="NTM15" s="113"/>
      <c r="NTN15" s="113"/>
      <c r="NTO15" s="113"/>
      <c r="NTP15" s="113"/>
      <c r="NTQ15" s="113"/>
      <c r="NTR15" s="113"/>
      <c r="NTS15" s="113"/>
      <c r="NTT15" s="113"/>
      <c r="NTU15" s="113"/>
      <c r="NTV15" s="113"/>
      <c r="NTW15" s="113"/>
      <c r="NTX15" s="113"/>
      <c r="NTY15" s="113"/>
      <c r="NTZ15" s="113"/>
      <c r="NUA15" s="113"/>
      <c r="NUB15" s="113"/>
      <c r="NUC15" s="113"/>
      <c r="NUD15" s="113"/>
      <c r="NUE15" s="113"/>
      <c r="NUF15" s="113"/>
      <c r="NUG15" s="113"/>
      <c r="NUH15" s="113"/>
      <c r="NUI15" s="113"/>
      <c r="NUJ15" s="113"/>
      <c r="NUK15" s="113"/>
      <c r="NUL15" s="113"/>
      <c r="NUM15" s="113"/>
      <c r="NUN15" s="113"/>
      <c r="NUO15" s="113"/>
      <c r="NUP15" s="113"/>
      <c r="NUQ15" s="113"/>
      <c r="NUR15" s="113"/>
      <c r="NUS15" s="113"/>
      <c r="NUT15" s="113"/>
      <c r="NUU15" s="113"/>
      <c r="NUV15" s="113"/>
      <c r="NUW15" s="113"/>
      <c r="NUX15" s="113"/>
      <c r="NUY15" s="113"/>
      <c r="NUZ15" s="113"/>
      <c r="NVA15" s="113"/>
      <c r="NVB15" s="113"/>
      <c r="NVC15" s="113"/>
      <c r="NVD15" s="113"/>
      <c r="NVE15" s="113"/>
      <c r="NVF15" s="113"/>
      <c r="NVG15" s="113"/>
      <c r="NVH15" s="113"/>
      <c r="NVI15" s="113"/>
      <c r="NVJ15" s="113"/>
      <c r="NVK15" s="113"/>
      <c r="NVL15" s="113"/>
      <c r="NVM15" s="113"/>
      <c r="NVN15" s="113"/>
      <c r="NVO15" s="113"/>
      <c r="NVP15" s="113"/>
      <c r="NVQ15" s="113"/>
      <c r="NVR15" s="113"/>
      <c r="NVS15" s="113"/>
      <c r="NVT15" s="113"/>
      <c r="NVU15" s="113"/>
      <c r="NVV15" s="113"/>
      <c r="NVW15" s="113"/>
      <c r="NVX15" s="113"/>
      <c r="NVY15" s="113"/>
      <c r="NVZ15" s="113"/>
      <c r="NWA15" s="113"/>
      <c r="NWB15" s="113"/>
      <c r="NWC15" s="113"/>
      <c r="NWD15" s="113"/>
      <c r="NWE15" s="113"/>
      <c r="NWF15" s="113"/>
      <c r="NWG15" s="113"/>
      <c r="NWH15" s="113"/>
      <c r="NWI15" s="113"/>
      <c r="NWJ15" s="113"/>
      <c r="NWK15" s="113"/>
      <c r="NWL15" s="113"/>
      <c r="NWM15" s="113"/>
      <c r="NWN15" s="113"/>
      <c r="NWO15" s="113"/>
      <c r="NWP15" s="113"/>
      <c r="NWQ15" s="113"/>
      <c r="NWR15" s="113"/>
      <c r="NWS15" s="113"/>
      <c r="NWT15" s="113"/>
      <c r="NWU15" s="113"/>
      <c r="NWV15" s="113"/>
      <c r="NWW15" s="113"/>
      <c r="NWX15" s="113"/>
      <c r="NWY15" s="113"/>
      <c r="NWZ15" s="113"/>
      <c r="NXA15" s="113"/>
      <c r="NXB15" s="113"/>
      <c r="NXC15" s="113"/>
      <c r="NXD15" s="113"/>
      <c r="NXE15" s="113"/>
      <c r="NXF15" s="113"/>
      <c r="NXG15" s="113"/>
      <c r="NXH15" s="113"/>
      <c r="NXI15" s="113"/>
      <c r="NXJ15" s="113"/>
      <c r="NXK15" s="113"/>
      <c r="NXL15" s="113"/>
      <c r="NXM15" s="113"/>
      <c r="NXN15" s="113"/>
      <c r="NXO15" s="113"/>
      <c r="NXP15" s="113"/>
      <c r="NXQ15" s="113"/>
      <c r="NXR15" s="113"/>
      <c r="NXS15" s="113"/>
      <c r="NXT15" s="113"/>
      <c r="NXU15" s="113"/>
      <c r="NXV15" s="113"/>
      <c r="NXW15" s="113"/>
      <c r="NXX15" s="113"/>
      <c r="NXY15" s="113"/>
      <c r="NXZ15" s="113"/>
      <c r="NYA15" s="113"/>
      <c r="NYB15" s="113"/>
      <c r="NYC15" s="113"/>
      <c r="NYD15" s="113"/>
      <c r="NYE15" s="113"/>
      <c r="NYF15" s="113"/>
      <c r="NYG15" s="113"/>
      <c r="NYH15" s="113"/>
      <c r="NYI15" s="113"/>
      <c r="NYJ15" s="113"/>
      <c r="NYK15" s="113"/>
      <c r="NYL15" s="113"/>
      <c r="NYM15" s="113"/>
      <c r="NYN15" s="113"/>
      <c r="NYO15" s="113"/>
      <c r="NYP15" s="113"/>
      <c r="NYQ15" s="113"/>
      <c r="NYR15" s="113"/>
      <c r="NYS15" s="113"/>
      <c r="NYT15" s="113"/>
      <c r="NYU15" s="113"/>
      <c r="NYV15" s="113"/>
      <c r="NYW15" s="113"/>
      <c r="NYX15" s="113"/>
      <c r="NYY15" s="113"/>
      <c r="NYZ15" s="113"/>
      <c r="NZA15" s="113"/>
      <c r="NZB15" s="113"/>
      <c r="NZC15" s="113"/>
      <c r="NZD15" s="113"/>
      <c r="NZE15" s="113"/>
      <c r="NZF15" s="113"/>
      <c r="NZG15" s="113"/>
      <c r="NZH15" s="113"/>
      <c r="NZI15" s="113"/>
      <c r="NZJ15" s="113"/>
      <c r="NZK15" s="113"/>
      <c r="NZL15" s="113"/>
      <c r="NZM15" s="113"/>
      <c r="NZN15" s="113"/>
      <c r="NZO15" s="113"/>
      <c r="NZP15" s="113"/>
      <c r="NZQ15" s="113"/>
      <c r="NZR15" s="113"/>
      <c r="NZS15" s="113"/>
      <c r="NZT15" s="113"/>
      <c r="NZU15" s="113"/>
      <c r="NZV15" s="113"/>
      <c r="NZW15" s="113"/>
      <c r="NZX15" s="113"/>
      <c r="NZY15" s="113"/>
      <c r="NZZ15" s="113"/>
      <c r="OAA15" s="113"/>
      <c r="OAB15" s="113"/>
      <c r="OAC15" s="113"/>
      <c r="OAD15" s="113"/>
      <c r="OAE15" s="113"/>
      <c r="OAF15" s="113"/>
      <c r="OAG15" s="113"/>
      <c r="OAH15" s="113"/>
      <c r="OAI15" s="113"/>
      <c r="OAJ15" s="113"/>
      <c r="OAK15" s="113"/>
      <c r="OAL15" s="113"/>
      <c r="OAM15" s="113"/>
      <c r="OAN15" s="113"/>
      <c r="OAO15" s="113"/>
      <c r="OAP15" s="113"/>
      <c r="OAQ15" s="113"/>
      <c r="OAR15" s="113"/>
      <c r="OAS15" s="113"/>
      <c r="OAT15" s="113"/>
      <c r="OAU15" s="113"/>
      <c r="OAV15" s="113"/>
      <c r="OAW15" s="113"/>
      <c r="OAX15" s="113"/>
      <c r="OAY15" s="113"/>
      <c r="OAZ15" s="113"/>
      <c r="OBA15" s="113"/>
      <c r="OBB15" s="113"/>
      <c r="OBI15" s="113"/>
      <c r="OBJ15" s="113"/>
      <c r="OBK15" s="113"/>
      <c r="OBL15" s="113"/>
      <c r="OBM15" s="113"/>
      <c r="OBN15" s="113"/>
      <c r="OBO15" s="113"/>
      <c r="OBP15" s="113"/>
      <c r="OBQ15" s="113"/>
      <c r="OBR15" s="113"/>
      <c r="OBS15" s="113"/>
      <c r="OBT15" s="113"/>
      <c r="OBU15" s="113"/>
      <c r="OBV15" s="113"/>
      <c r="OBW15" s="113"/>
      <c r="OBX15" s="113"/>
      <c r="OBY15" s="113"/>
      <c r="OBZ15" s="113"/>
      <c r="OCA15" s="113"/>
      <c r="OCB15" s="113"/>
      <c r="OCC15" s="113"/>
      <c r="OCD15" s="113"/>
      <c r="OCE15" s="113"/>
      <c r="OCF15" s="113"/>
      <c r="OCG15" s="113"/>
      <c r="OCH15" s="113"/>
      <c r="OCI15" s="113"/>
      <c r="OCJ15" s="113"/>
      <c r="OCK15" s="113"/>
      <c r="OCL15" s="113"/>
      <c r="OCM15" s="113"/>
      <c r="OCN15" s="113"/>
      <c r="OCO15" s="113"/>
      <c r="OCP15" s="113"/>
      <c r="OCQ15" s="113"/>
      <c r="OCR15" s="113"/>
      <c r="OCS15" s="113"/>
      <c r="OCT15" s="113"/>
      <c r="OCU15" s="113"/>
      <c r="OCV15" s="113"/>
      <c r="OCW15" s="113"/>
      <c r="OCX15" s="113"/>
      <c r="OCY15" s="113"/>
      <c r="OCZ15" s="113"/>
      <c r="ODA15" s="113"/>
      <c r="ODB15" s="113"/>
      <c r="ODC15" s="113"/>
      <c r="ODD15" s="113"/>
      <c r="ODE15" s="113"/>
      <c r="ODF15" s="113"/>
      <c r="ODG15" s="113"/>
      <c r="ODH15" s="113"/>
      <c r="ODI15" s="113"/>
      <c r="ODJ15" s="113"/>
      <c r="ODK15" s="113"/>
      <c r="ODL15" s="113"/>
      <c r="ODM15" s="113"/>
      <c r="ODN15" s="113"/>
      <c r="ODO15" s="113"/>
      <c r="ODP15" s="113"/>
      <c r="ODQ15" s="113"/>
      <c r="ODR15" s="113"/>
      <c r="ODS15" s="113"/>
      <c r="ODT15" s="113"/>
      <c r="ODU15" s="113"/>
      <c r="ODV15" s="113"/>
      <c r="ODW15" s="113"/>
      <c r="ODX15" s="113"/>
      <c r="ODY15" s="113"/>
      <c r="ODZ15" s="113"/>
      <c r="OEA15" s="113"/>
      <c r="OEB15" s="113"/>
      <c r="OEC15" s="113"/>
      <c r="OED15" s="113"/>
      <c r="OEE15" s="113"/>
      <c r="OEF15" s="113"/>
      <c r="OEG15" s="113"/>
      <c r="OEH15" s="113"/>
      <c r="OEI15" s="113"/>
      <c r="OEJ15" s="113"/>
      <c r="OEK15" s="113"/>
      <c r="OEL15" s="113"/>
      <c r="OEM15" s="113"/>
      <c r="OEN15" s="113"/>
      <c r="OEO15" s="113"/>
      <c r="OEP15" s="113"/>
      <c r="OEQ15" s="113"/>
      <c r="OER15" s="113"/>
      <c r="OES15" s="113"/>
      <c r="OET15" s="113"/>
      <c r="OEU15" s="113"/>
      <c r="OEV15" s="113"/>
      <c r="OEW15" s="113"/>
      <c r="OEX15" s="113"/>
      <c r="OEY15" s="113"/>
      <c r="OEZ15" s="113"/>
      <c r="OFA15" s="113"/>
      <c r="OFB15" s="113"/>
      <c r="OFC15" s="113"/>
      <c r="OFD15" s="113"/>
      <c r="OFE15" s="113"/>
      <c r="OFF15" s="113"/>
      <c r="OFG15" s="113"/>
      <c r="OFH15" s="113"/>
      <c r="OFI15" s="113"/>
      <c r="OFJ15" s="113"/>
      <c r="OFK15" s="113"/>
      <c r="OFL15" s="113"/>
      <c r="OFM15" s="113"/>
      <c r="OFN15" s="113"/>
      <c r="OFO15" s="113"/>
      <c r="OFP15" s="113"/>
      <c r="OFQ15" s="113"/>
      <c r="OFR15" s="113"/>
      <c r="OFS15" s="113"/>
      <c r="OFT15" s="113"/>
      <c r="OFU15" s="113"/>
      <c r="OFV15" s="113"/>
      <c r="OFW15" s="113"/>
      <c r="OFX15" s="113"/>
      <c r="OFY15" s="113"/>
      <c r="OFZ15" s="113"/>
      <c r="OGA15" s="113"/>
      <c r="OGB15" s="113"/>
      <c r="OGC15" s="113"/>
      <c r="OGD15" s="113"/>
      <c r="OGE15" s="113"/>
      <c r="OGF15" s="113"/>
      <c r="OGG15" s="113"/>
      <c r="OGH15" s="113"/>
      <c r="OGI15" s="113"/>
      <c r="OGJ15" s="113"/>
      <c r="OGK15" s="113"/>
      <c r="OGL15" s="113"/>
      <c r="OGM15" s="113"/>
      <c r="OGN15" s="113"/>
      <c r="OGO15" s="113"/>
      <c r="OGP15" s="113"/>
      <c r="OGQ15" s="113"/>
      <c r="OGR15" s="113"/>
      <c r="OGS15" s="113"/>
      <c r="OGT15" s="113"/>
      <c r="OGU15" s="113"/>
      <c r="OGV15" s="113"/>
      <c r="OGW15" s="113"/>
      <c r="OGX15" s="113"/>
      <c r="OGY15" s="113"/>
      <c r="OGZ15" s="113"/>
      <c r="OHA15" s="113"/>
      <c r="OHB15" s="113"/>
      <c r="OHC15" s="113"/>
      <c r="OHD15" s="113"/>
      <c r="OHE15" s="113"/>
      <c r="OHF15" s="113"/>
      <c r="OHG15" s="113"/>
      <c r="OHH15" s="113"/>
      <c r="OHI15" s="113"/>
      <c r="OHJ15" s="113"/>
      <c r="OHK15" s="113"/>
      <c r="OHL15" s="113"/>
      <c r="OHM15" s="113"/>
      <c r="OHN15" s="113"/>
      <c r="OHO15" s="113"/>
      <c r="OHP15" s="113"/>
      <c r="OHQ15" s="113"/>
      <c r="OHR15" s="113"/>
      <c r="OHS15" s="113"/>
      <c r="OHT15" s="113"/>
      <c r="OHU15" s="113"/>
      <c r="OHV15" s="113"/>
      <c r="OHW15" s="113"/>
      <c r="OHX15" s="113"/>
      <c r="OHY15" s="113"/>
      <c r="OHZ15" s="113"/>
      <c r="OIA15" s="113"/>
      <c r="OIB15" s="113"/>
      <c r="OIC15" s="113"/>
      <c r="OID15" s="113"/>
      <c r="OIE15" s="113"/>
      <c r="OIF15" s="113"/>
      <c r="OIG15" s="113"/>
      <c r="OIH15" s="113"/>
      <c r="OII15" s="113"/>
      <c r="OIJ15" s="113"/>
      <c r="OIK15" s="113"/>
      <c r="OIL15" s="113"/>
      <c r="OIM15" s="113"/>
      <c r="OIN15" s="113"/>
      <c r="OIO15" s="113"/>
      <c r="OIP15" s="113"/>
      <c r="OIQ15" s="113"/>
      <c r="OIR15" s="113"/>
      <c r="OIS15" s="113"/>
      <c r="OIT15" s="113"/>
      <c r="OIU15" s="113"/>
      <c r="OIV15" s="113"/>
      <c r="OIW15" s="113"/>
      <c r="OIX15" s="113"/>
      <c r="OIY15" s="113"/>
      <c r="OIZ15" s="113"/>
      <c r="OJA15" s="113"/>
      <c r="OJB15" s="113"/>
      <c r="OJC15" s="113"/>
      <c r="OJD15" s="113"/>
      <c r="OJE15" s="113"/>
      <c r="OJF15" s="113"/>
      <c r="OJG15" s="113"/>
      <c r="OJH15" s="113"/>
      <c r="OJI15" s="113"/>
      <c r="OJJ15" s="113"/>
      <c r="OJK15" s="113"/>
      <c r="OJL15" s="113"/>
      <c r="OJM15" s="113"/>
      <c r="OJN15" s="113"/>
      <c r="OJO15" s="113"/>
      <c r="OJP15" s="113"/>
      <c r="OJQ15" s="113"/>
      <c r="OJR15" s="113"/>
      <c r="OJS15" s="113"/>
      <c r="OJT15" s="113"/>
      <c r="OJU15" s="113"/>
      <c r="OJV15" s="113"/>
      <c r="OJW15" s="113"/>
      <c r="OJX15" s="113"/>
      <c r="OJY15" s="113"/>
      <c r="OJZ15" s="113"/>
      <c r="OKA15" s="113"/>
      <c r="OKB15" s="113"/>
      <c r="OKC15" s="113"/>
      <c r="OKD15" s="113"/>
      <c r="OKE15" s="113"/>
      <c r="OKF15" s="113"/>
      <c r="OKG15" s="113"/>
      <c r="OKH15" s="113"/>
      <c r="OKI15" s="113"/>
      <c r="OKJ15" s="113"/>
      <c r="OKK15" s="113"/>
      <c r="OKL15" s="113"/>
      <c r="OKM15" s="113"/>
      <c r="OKN15" s="113"/>
      <c r="OKO15" s="113"/>
      <c r="OKP15" s="113"/>
      <c r="OKQ15" s="113"/>
      <c r="OKR15" s="113"/>
      <c r="OKS15" s="113"/>
      <c r="OKT15" s="113"/>
      <c r="OKU15" s="113"/>
      <c r="OKV15" s="113"/>
      <c r="OKW15" s="113"/>
      <c r="OKX15" s="113"/>
      <c r="OLE15" s="113"/>
      <c r="OLF15" s="113"/>
      <c r="OLG15" s="113"/>
      <c r="OLH15" s="113"/>
      <c r="OLI15" s="113"/>
      <c r="OLJ15" s="113"/>
      <c r="OLK15" s="113"/>
      <c r="OLL15" s="113"/>
      <c r="OLM15" s="113"/>
      <c r="OLN15" s="113"/>
      <c r="OLO15" s="113"/>
      <c r="OLP15" s="113"/>
      <c r="OLQ15" s="113"/>
      <c r="OLR15" s="113"/>
      <c r="OLS15" s="113"/>
      <c r="OLT15" s="113"/>
      <c r="OLU15" s="113"/>
      <c r="OLV15" s="113"/>
      <c r="OLW15" s="113"/>
      <c r="OLX15" s="113"/>
      <c r="OLY15" s="113"/>
      <c r="OLZ15" s="113"/>
      <c r="OMA15" s="113"/>
      <c r="OMB15" s="113"/>
      <c r="OMC15" s="113"/>
      <c r="OMD15" s="113"/>
      <c r="OME15" s="113"/>
      <c r="OMF15" s="113"/>
      <c r="OMG15" s="113"/>
      <c r="OMH15" s="113"/>
      <c r="OMI15" s="113"/>
      <c r="OMJ15" s="113"/>
      <c r="OMK15" s="113"/>
      <c r="OML15" s="113"/>
      <c r="OMM15" s="113"/>
      <c r="OMN15" s="113"/>
      <c r="OMO15" s="113"/>
      <c r="OMP15" s="113"/>
      <c r="OMQ15" s="113"/>
      <c r="OMR15" s="113"/>
      <c r="OMS15" s="113"/>
      <c r="OMT15" s="113"/>
      <c r="OMU15" s="113"/>
      <c r="OMV15" s="113"/>
      <c r="OMW15" s="113"/>
      <c r="OMX15" s="113"/>
      <c r="OMY15" s="113"/>
      <c r="OMZ15" s="113"/>
      <c r="ONA15" s="113"/>
      <c r="ONB15" s="113"/>
      <c r="ONC15" s="113"/>
      <c r="OND15" s="113"/>
      <c r="ONE15" s="113"/>
      <c r="ONF15" s="113"/>
      <c r="ONG15" s="113"/>
      <c r="ONH15" s="113"/>
      <c r="ONI15" s="113"/>
      <c r="ONJ15" s="113"/>
      <c r="ONK15" s="113"/>
      <c r="ONL15" s="113"/>
      <c r="ONM15" s="113"/>
      <c r="ONN15" s="113"/>
      <c r="ONO15" s="113"/>
      <c r="ONP15" s="113"/>
      <c r="ONQ15" s="113"/>
      <c r="ONR15" s="113"/>
      <c r="ONS15" s="113"/>
      <c r="ONT15" s="113"/>
      <c r="ONU15" s="113"/>
      <c r="ONV15" s="113"/>
      <c r="ONW15" s="113"/>
      <c r="ONX15" s="113"/>
      <c r="ONY15" s="113"/>
      <c r="ONZ15" s="113"/>
      <c r="OOA15" s="113"/>
      <c r="OOB15" s="113"/>
      <c r="OOC15" s="113"/>
      <c r="OOD15" s="113"/>
      <c r="OOE15" s="113"/>
      <c r="OOF15" s="113"/>
      <c r="OOG15" s="113"/>
      <c r="OOH15" s="113"/>
      <c r="OOI15" s="113"/>
      <c r="OOJ15" s="113"/>
      <c r="OOK15" s="113"/>
      <c r="OOL15" s="113"/>
      <c r="OOM15" s="113"/>
      <c r="OON15" s="113"/>
      <c r="OOO15" s="113"/>
      <c r="OOP15" s="113"/>
      <c r="OOQ15" s="113"/>
      <c r="OOR15" s="113"/>
      <c r="OOS15" s="113"/>
      <c r="OOT15" s="113"/>
      <c r="OOU15" s="113"/>
      <c r="OOV15" s="113"/>
      <c r="OOW15" s="113"/>
      <c r="OOX15" s="113"/>
      <c r="OOY15" s="113"/>
      <c r="OOZ15" s="113"/>
      <c r="OPA15" s="113"/>
      <c r="OPB15" s="113"/>
      <c r="OPC15" s="113"/>
      <c r="OPD15" s="113"/>
      <c r="OPE15" s="113"/>
      <c r="OPF15" s="113"/>
      <c r="OPG15" s="113"/>
      <c r="OPH15" s="113"/>
      <c r="OPI15" s="113"/>
      <c r="OPJ15" s="113"/>
      <c r="OPK15" s="113"/>
      <c r="OPL15" s="113"/>
      <c r="OPM15" s="113"/>
      <c r="OPN15" s="113"/>
      <c r="OPO15" s="113"/>
      <c r="OPP15" s="113"/>
      <c r="OPQ15" s="113"/>
      <c r="OPR15" s="113"/>
      <c r="OPS15" s="113"/>
      <c r="OPT15" s="113"/>
      <c r="OPU15" s="113"/>
      <c r="OPV15" s="113"/>
      <c r="OPW15" s="113"/>
      <c r="OPX15" s="113"/>
      <c r="OPY15" s="113"/>
      <c r="OPZ15" s="113"/>
      <c r="OQA15" s="113"/>
      <c r="OQB15" s="113"/>
      <c r="OQC15" s="113"/>
      <c r="OQD15" s="113"/>
      <c r="OQE15" s="113"/>
      <c r="OQF15" s="113"/>
      <c r="OQG15" s="113"/>
      <c r="OQH15" s="113"/>
      <c r="OQI15" s="113"/>
      <c r="OQJ15" s="113"/>
      <c r="OQK15" s="113"/>
      <c r="OQL15" s="113"/>
      <c r="OQM15" s="113"/>
      <c r="OQN15" s="113"/>
      <c r="OQO15" s="113"/>
      <c r="OQP15" s="113"/>
      <c r="OQQ15" s="113"/>
      <c r="OQR15" s="113"/>
      <c r="OQS15" s="113"/>
      <c r="OQT15" s="113"/>
      <c r="OQU15" s="113"/>
      <c r="OQV15" s="113"/>
      <c r="OQW15" s="113"/>
      <c r="OQX15" s="113"/>
      <c r="OQY15" s="113"/>
      <c r="OQZ15" s="113"/>
      <c r="ORA15" s="113"/>
      <c r="ORB15" s="113"/>
      <c r="ORC15" s="113"/>
      <c r="ORD15" s="113"/>
      <c r="ORE15" s="113"/>
      <c r="ORF15" s="113"/>
      <c r="ORG15" s="113"/>
      <c r="ORH15" s="113"/>
      <c r="ORI15" s="113"/>
      <c r="ORJ15" s="113"/>
      <c r="ORK15" s="113"/>
      <c r="ORL15" s="113"/>
      <c r="ORM15" s="113"/>
      <c r="ORN15" s="113"/>
      <c r="ORO15" s="113"/>
      <c r="ORP15" s="113"/>
      <c r="ORQ15" s="113"/>
      <c r="ORR15" s="113"/>
      <c r="ORS15" s="113"/>
      <c r="ORT15" s="113"/>
      <c r="ORU15" s="113"/>
      <c r="ORV15" s="113"/>
      <c r="ORW15" s="113"/>
      <c r="ORX15" s="113"/>
      <c r="ORY15" s="113"/>
      <c r="ORZ15" s="113"/>
      <c r="OSA15" s="113"/>
      <c r="OSB15" s="113"/>
      <c r="OSC15" s="113"/>
      <c r="OSD15" s="113"/>
      <c r="OSE15" s="113"/>
      <c r="OSF15" s="113"/>
      <c r="OSG15" s="113"/>
      <c r="OSH15" s="113"/>
      <c r="OSI15" s="113"/>
      <c r="OSJ15" s="113"/>
      <c r="OSK15" s="113"/>
      <c r="OSL15" s="113"/>
      <c r="OSM15" s="113"/>
      <c r="OSN15" s="113"/>
      <c r="OSO15" s="113"/>
      <c r="OSP15" s="113"/>
      <c r="OSQ15" s="113"/>
      <c r="OSR15" s="113"/>
      <c r="OSS15" s="113"/>
      <c r="OST15" s="113"/>
      <c r="OSU15" s="113"/>
      <c r="OSV15" s="113"/>
      <c r="OSW15" s="113"/>
      <c r="OSX15" s="113"/>
      <c r="OSY15" s="113"/>
      <c r="OSZ15" s="113"/>
      <c r="OTA15" s="113"/>
      <c r="OTB15" s="113"/>
      <c r="OTC15" s="113"/>
      <c r="OTD15" s="113"/>
      <c r="OTE15" s="113"/>
      <c r="OTF15" s="113"/>
      <c r="OTG15" s="113"/>
      <c r="OTH15" s="113"/>
      <c r="OTI15" s="113"/>
      <c r="OTJ15" s="113"/>
      <c r="OTK15" s="113"/>
      <c r="OTL15" s="113"/>
      <c r="OTM15" s="113"/>
      <c r="OTN15" s="113"/>
      <c r="OTO15" s="113"/>
      <c r="OTP15" s="113"/>
      <c r="OTQ15" s="113"/>
      <c r="OTR15" s="113"/>
      <c r="OTS15" s="113"/>
      <c r="OTT15" s="113"/>
      <c r="OTU15" s="113"/>
      <c r="OTV15" s="113"/>
      <c r="OTW15" s="113"/>
      <c r="OTX15" s="113"/>
      <c r="OTY15" s="113"/>
      <c r="OTZ15" s="113"/>
      <c r="OUA15" s="113"/>
      <c r="OUB15" s="113"/>
      <c r="OUC15" s="113"/>
      <c r="OUD15" s="113"/>
      <c r="OUE15" s="113"/>
      <c r="OUF15" s="113"/>
      <c r="OUG15" s="113"/>
      <c r="OUH15" s="113"/>
      <c r="OUI15" s="113"/>
      <c r="OUJ15" s="113"/>
      <c r="OUK15" s="113"/>
      <c r="OUL15" s="113"/>
      <c r="OUM15" s="113"/>
      <c r="OUN15" s="113"/>
      <c r="OUO15" s="113"/>
      <c r="OUP15" s="113"/>
      <c r="OUQ15" s="113"/>
      <c r="OUR15" s="113"/>
      <c r="OUS15" s="113"/>
      <c r="OUT15" s="113"/>
      <c r="OVA15" s="113"/>
      <c r="OVB15" s="113"/>
      <c r="OVC15" s="113"/>
      <c r="OVD15" s="113"/>
      <c r="OVE15" s="113"/>
      <c r="OVF15" s="113"/>
      <c r="OVG15" s="113"/>
      <c r="OVH15" s="113"/>
      <c r="OVI15" s="113"/>
      <c r="OVJ15" s="113"/>
      <c r="OVK15" s="113"/>
      <c r="OVL15" s="113"/>
      <c r="OVM15" s="113"/>
      <c r="OVN15" s="113"/>
      <c r="OVO15" s="113"/>
      <c r="OVP15" s="113"/>
      <c r="OVQ15" s="113"/>
      <c r="OVR15" s="113"/>
      <c r="OVS15" s="113"/>
      <c r="OVT15" s="113"/>
      <c r="OVU15" s="113"/>
      <c r="OVV15" s="113"/>
      <c r="OVW15" s="113"/>
      <c r="OVX15" s="113"/>
      <c r="OVY15" s="113"/>
      <c r="OVZ15" s="113"/>
      <c r="OWA15" s="113"/>
      <c r="OWB15" s="113"/>
      <c r="OWC15" s="113"/>
      <c r="OWD15" s="113"/>
      <c r="OWE15" s="113"/>
      <c r="OWF15" s="113"/>
      <c r="OWG15" s="113"/>
      <c r="OWH15" s="113"/>
      <c r="OWI15" s="113"/>
      <c r="OWJ15" s="113"/>
      <c r="OWK15" s="113"/>
      <c r="OWL15" s="113"/>
      <c r="OWM15" s="113"/>
      <c r="OWN15" s="113"/>
      <c r="OWO15" s="113"/>
      <c r="OWP15" s="113"/>
      <c r="OWQ15" s="113"/>
      <c r="OWR15" s="113"/>
      <c r="OWS15" s="113"/>
      <c r="OWT15" s="113"/>
      <c r="OWU15" s="113"/>
      <c r="OWV15" s="113"/>
      <c r="OWW15" s="113"/>
      <c r="OWX15" s="113"/>
      <c r="OWY15" s="113"/>
      <c r="OWZ15" s="113"/>
      <c r="OXA15" s="113"/>
      <c r="OXB15" s="113"/>
      <c r="OXC15" s="113"/>
      <c r="OXD15" s="113"/>
      <c r="OXE15" s="113"/>
      <c r="OXF15" s="113"/>
      <c r="OXG15" s="113"/>
      <c r="OXH15" s="113"/>
      <c r="OXI15" s="113"/>
      <c r="OXJ15" s="113"/>
      <c r="OXK15" s="113"/>
      <c r="OXL15" s="113"/>
      <c r="OXM15" s="113"/>
      <c r="OXN15" s="113"/>
      <c r="OXO15" s="113"/>
      <c r="OXP15" s="113"/>
      <c r="OXQ15" s="113"/>
      <c r="OXR15" s="113"/>
      <c r="OXS15" s="113"/>
      <c r="OXT15" s="113"/>
      <c r="OXU15" s="113"/>
      <c r="OXV15" s="113"/>
      <c r="OXW15" s="113"/>
      <c r="OXX15" s="113"/>
      <c r="OXY15" s="113"/>
      <c r="OXZ15" s="113"/>
      <c r="OYA15" s="113"/>
      <c r="OYB15" s="113"/>
      <c r="OYC15" s="113"/>
      <c r="OYD15" s="113"/>
      <c r="OYE15" s="113"/>
      <c r="OYF15" s="113"/>
      <c r="OYG15" s="113"/>
      <c r="OYH15" s="113"/>
      <c r="OYI15" s="113"/>
      <c r="OYJ15" s="113"/>
      <c r="OYK15" s="113"/>
      <c r="OYL15" s="113"/>
      <c r="OYM15" s="113"/>
      <c r="OYN15" s="113"/>
      <c r="OYO15" s="113"/>
      <c r="OYP15" s="113"/>
      <c r="OYQ15" s="113"/>
      <c r="OYR15" s="113"/>
      <c r="OYS15" s="113"/>
      <c r="OYT15" s="113"/>
      <c r="OYU15" s="113"/>
      <c r="OYV15" s="113"/>
      <c r="OYW15" s="113"/>
      <c r="OYX15" s="113"/>
      <c r="OYY15" s="113"/>
      <c r="OYZ15" s="113"/>
      <c r="OZA15" s="113"/>
      <c r="OZB15" s="113"/>
      <c r="OZC15" s="113"/>
      <c r="OZD15" s="113"/>
      <c r="OZE15" s="113"/>
      <c r="OZF15" s="113"/>
      <c r="OZG15" s="113"/>
      <c r="OZH15" s="113"/>
      <c r="OZI15" s="113"/>
      <c r="OZJ15" s="113"/>
      <c r="OZK15" s="113"/>
      <c r="OZL15" s="113"/>
      <c r="OZM15" s="113"/>
      <c r="OZN15" s="113"/>
      <c r="OZO15" s="113"/>
      <c r="OZP15" s="113"/>
      <c r="OZQ15" s="113"/>
      <c r="OZR15" s="113"/>
      <c r="OZS15" s="113"/>
      <c r="OZT15" s="113"/>
      <c r="OZU15" s="113"/>
      <c r="OZV15" s="113"/>
      <c r="OZW15" s="113"/>
      <c r="OZX15" s="113"/>
      <c r="OZY15" s="113"/>
      <c r="OZZ15" s="113"/>
      <c r="PAA15" s="113"/>
      <c r="PAB15" s="113"/>
      <c r="PAC15" s="113"/>
      <c r="PAD15" s="113"/>
      <c r="PAE15" s="113"/>
      <c r="PAF15" s="113"/>
      <c r="PAG15" s="113"/>
      <c r="PAH15" s="113"/>
      <c r="PAI15" s="113"/>
      <c r="PAJ15" s="113"/>
      <c r="PAK15" s="113"/>
      <c r="PAL15" s="113"/>
      <c r="PAM15" s="113"/>
      <c r="PAN15" s="113"/>
      <c r="PAO15" s="113"/>
      <c r="PAP15" s="113"/>
      <c r="PAQ15" s="113"/>
      <c r="PAR15" s="113"/>
      <c r="PAS15" s="113"/>
      <c r="PAT15" s="113"/>
      <c r="PAU15" s="113"/>
      <c r="PAV15" s="113"/>
      <c r="PAW15" s="113"/>
      <c r="PAX15" s="113"/>
      <c r="PAY15" s="113"/>
      <c r="PAZ15" s="113"/>
      <c r="PBA15" s="113"/>
      <c r="PBB15" s="113"/>
      <c r="PBC15" s="113"/>
      <c r="PBD15" s="113"/>
      <c r="PBE15" s="113"/>
      <c r="PBF15" s="113"/>
      <c r="PBG15" s="113"/>
      <c r="PBH15" s="113"/>
      <c r="PBI15" s="113"/>
      <c r="PBJ15" s="113"/>
      <c r="PBK15" s="113"/>
      <c r="PBL15" s="113"/>
      <c r="PBM15" s="113"/>
      <c r="PBN15" s="113"/>
      <c r="PBO15" s="113"/>
      <c r="PBP15" s="113"/>
      <c r="PBQ15" s="113"/>
      <c r="PBR15" s="113"/>
      <c r="PBS15" s="113"/>
      <c r="PBT15" s="113"/>
      <c r="PBU15" s="113"/>
      <c r="PBV15" s="113"/>
      <c r="PBW15" s="113"/>
      <c r="PBX15" s="113"/>
      <c r="PBY15" s="113"/>
      <c r="PBZ15" s="113"/>
      <c r="PCA15" s="113"/>
      <c r="PCB15" s="113"/>
      <c r="PCC15" s="113"/>
      <c r="PCD15" s="113"/>
      <c r="PCE15" s="113"/>
      <c r="PCF15" s="113"/>
      <c r="PCG15" s="113"/>
      <c r="PCH15" s="113"/>
      <c r="PCI15" s="113"/>
      <c r="PCJ15" s="113"/>
      <c r="PCK15" s="113"/>
      <c r="PCL15" s="113"/>
      <c r="PCM15" s="113"/>
      <c r="PCN15" s="113"/>
      <c r="PCO15" s="113"/>
      <c r="PCP15" s="113"/>
      <c r="PCQ15" s="113"/>
      <c r="PCR15" s="113"/>
      <c r="PCS15" s="113"/>
      <c r="PCT15" s="113"/>
      <c r="PCU15" s="113"/>
      <c r="PCV15" s="113"/>
      <c r="PCW15" s="113"/>
      <c r="PCX15" s="113"/>
      <c r="PCY15" s="113"/>
      <c r="PCZ15" s="113"/>
      <c r="PDA15" s="113"/>
      <c r="PDB15" s="113"/>
      <c r="PDC15" s="113"/>
      <c r="PDD15" s="113"/>
      <c r="PDE15" s="113"/>
      <c r="PDF15" s="113"/>
      <c r="PDG15" s="113"/>
      <c r="PDH15" s="113"/>
      <c r="PDI15" s="113"/>
      <c r="PDJ15" s="113"/>
      <c r="PDK15" s="113"/>
      <c r="PDL15" s="113"/>
      <c r="PDM15" s="113"/>
      <c r="PDN15" s="113"/>
      <c r="PDO15" s="113"/>
      <c r="PDP15" s="113"/>
      <c r="PDQ15" s="113"/>
      <c r="PDR15" s="113"/>
      <c r="PDS15" s="113"/>
      <c r="PDT15" s="113"/>
      <c r="PDU15" s="113"/>
      <c r="PDV15" s="113"/>
      <c r="PDW15" s="113"/>
      <c r="PDX15" s="113"/>
      <c r="PDY15" s="113"/>
      <c r="PDZ15" s="113"/>
      <c r="PEA15" s="113"/>
      <c r="PEB15" s="113"/>
      <c r="PEC15" s="113"/>
      <c r="PED15" s="113"/>
      <c r="PEE15" s="113"/>
      <c r="PEF15" s="113"/>
      <c r="PEG15" s="113"/>
      <c r="PEH15" s="113"/>
      <c r="PEI15" s="113"/>
      <c r="PEJ15" s="113"/>
      <c r="PEK15" s="113"/>
      <c r="PEL15" s="113"/>
      <c r="PEM15" s="113"/>
      <c r="PEN15" s="113"/>
      <c r="PEO15" s="113"/>
      <c r="PEP15" s="113"/>
      <c r="PEW15" s="113"/>
      <c r="PEX15" s="113"/>
      <c r="PEY15" s="113"/>
      <c r="PEZ15" s="113"/>
      <c r="PFA15" s="113"/>
      <c r="PFB15" s="113"/>
      <c r="PFC15" s="113"/>
      <c r="PFD15" s="113"/>
      <c r="PFE15" s="113"/>
      <c r="PFF15" s="113"/>
      <c r="PFG15" s="113"/>
      <c r="PFH15" s="113"/>
      <c r="PFI15" s="113"/>
      <c r="PFJ15" s="113"/>
      <c r="PFK15" s="113"/>
      <c r="PFL15" s="113"/>
      <c r="PFM15" s="113"/>
      <c r="PFN15" s="113"/>
      <c r="PFO15" s="113"/>
      <c r="PFP15" s="113"/>
      <c r="PFQ15" s="113"/>
      <c r="PFR15" s="113"/>
      <c r="PFS15" s="113"/>
      <c r="PFT15" s="113"/>
      <c r="PFU15" s="113"/>
      <c r="PFV15" s="113"/>
      <c r="PFW15" s="113"/>
      <c r="PFX15" s="113"/>
      <c r="PFY15" s="113"/>
      <c r="PFZ15" s="113"/>
      <c r="PGA15" s="113"/>
      <c r="PGB15" s="113"/>
      <c r="PGC15" s="113"/>
      <c r="PGD15" s="113"/>
      <c r="PGE15" s="113"/>
      <c r="PGF15" s="113"/>
      <c r="PGG15" s="113"/>
      <c r="PGH15" s="113"/>
      <c r="PGI15" s="113"/>
      <c r="PGJ15" s="113"/>
      <c r="PGK15" s="113"/>
      <c r="PGL15" s="113"/>
      <c r="PGM15" s="113"/>
      <c r="PGN15" s="113"/>
      <c r="PGO15" s="113"/>
      <c r="PGP15" s="113"/>
      <c r="PGQ15" s="113"/>
      <c r="PGR15" s="113"/>
      <c r="PGS15" s="113"/>
      <c r="PGT15" s="113"/>
      <c r="PGU15" s="113"/>
      <c r="PGV15" s="113"/>
      <c r="PGW15" s="113"/>
      <c r="PGX15" s="113"/>
      <c r="PGY15" s="113"/>
      <c r="PGZ15" s="113"/>
      <c r="PHA15" s="113"/>
      <c r="PHB15" s="113"/>
      <c r="PHC15" s="113"/>
      <c r="PHD15" s="113"/>
      <c r="PHE15" s="113"/>
      <c r="PHF15" s="113"/>
      <c r="PHG15" s="113"/>
      <c r="PHH15" s="113"/>
      <c r="PHI15" s="113"/>
      <c r="PHJ15" s="113"/>
      <c r="PHK15" s="113"/>
      <c r="PHL15" s="113"/>
      <c r="PHM15" s="113"/>
      <c r="PHN15" s="113"/>
      <c r="PHO15" s="113"/>
      <c r="PHP15" s="113"/>
      <c r="PHQ15" s="113"/>
      <c r="PHR15" s="113"/>
      <c r="PHS15" s="113"/>
      <c r="PHT15" s="113"/>
      <c r="PHU15" s="113"/>
      <c r="PHV15" s="113"/>
      <c r="PHW15" s="113"/>
      <c r="PHX15" s="113"/>
      <c r="PHY15" s="113"/>
      <c r="PHZ15" s="113"/>
      <c r="PIA15" s="113"/>
      <c r="PIB15" s="113"/>
      <c r="PIC15" s="113"/>
      <c r="PID15" s="113"/>
      <c r="PIE15" s="113"/>
      <c r="PIF15" s="113"/>
      <c r="PIG15" s="113"/>
      <c r="PIH15" s="113"/>
      <c r="PII15" s="113"/>
      <c r="PIJ15" s="113"/>
      <c r="PIK15" s="113"/>
      <c r="PIL15" s="113"/>
      <c r="PIM15" s="113"/>
      <c r="PIN15" s="113"/>
      <c r="PIO15" s="113"/>
      <c r="PIP15" s="113"/>
      <c r="PIQ15" s="113"/>
      <c r="PIR15" s="113"/>
      <c r="PIS15" s="113"/>
      <c r="PIT15" s="113"/>
      <c r="PIU15" s="113"/>
      <c r="PIV15" s="113"/>
      <c r="PIW15" s="113"/>
      <c r="PIX15" s="113"/>
      <c r="PIY15" s="113"/>
      <c r="PIZ15" s="113"/>
      <c r="PJA15" s="113"/>
      <c r="PJB15" s="113"/>
      <c r="PJC15" s="113"/>
      <c r="PJD15" s="113"/>
      <c r="PJE15" s="113"/>
      <c r="PJF15" s="113"/>
      <c r="PJG15" s="113"/>
      <c r="PJH15" s="113"/>
      <c r="PJI15" s="113"/>
      <c r="PJJ15" s="113"/>
      <c r="PJK15" s="113"/>
      <c r="PJL15" s="113"/>
      <c r="PJM15" s="113"/>
      <c r="PJN15" s="113"/>
      <c r="PJO15" s="113"/>
      <c r="PJP15" s="113"/>
      <c r="PJQ15" s="113"/>
      <c r="PJR15" s="113"/>
      <c r="PJS15" s="113"/>
      <c r="PJT15" s="113"/>
      <c r="PJU15" s="113"/>
      <c r="PJV15" s="113"/>
      <c r="PJW15" s="113"/>
      <c r="PJX15" s="113"/>
      <c r="PJY15" s="113"/>
      <c r="PJZ15" s="113"/>
      <c r="PKA15" s="113"/>
      <c r="PKB15" s="113"/>
      <c r="PKC15" s="113"/>
      <c r="PKD15" s="113"/>
      <c r="PKE15" s="113"/>
      <c r="PKF15" s="113"/>
      <c r="PKG15" s="113"/>
      <c r="PKH15" s="113"/>
      <c r="PKI15" s="113"/>
      <c r="PKJ15" s="113"/>
      <c r="PKK15" s="113"/>
      <c r="PKL15" s="113"/>
      <c r="PKM15" s="113"/>
      <c r="PKN15" s="113"/>
      <c r="PKO15" s="113"/>
      <c r="PKP15" s="113"/>
      <c r="PKQ15" s="113"/>
      <c r="PKR15" s="113"/>
      <c r="PKS15" s="113"/>
      <c r="PKT15" s="113"/>
      <c r="PKU15" s="113"/>
      <c r="PKV15" s="113"/>
      <c r="PKW15" s="113"/>
      <c r="PKX15" s="113"/>
      <c r="PKY15" s="113"/>
      <c r="PKZ15" s="113"/>
      <c r="PLA15" s="113"/>
      <c r="PLB15" s="113"/>
      <c r="PLC15" s="113"/>
      <c r="PLD15" s="113"/>
      <c r="PLE15" s="113"/>
      <c r="PLF15" s="113"/>
      <c r="PLG15" s="113"/>
      <c r="PLH15" s="113"/>
      <c r="PLI15" s="113"/>
      <c r="PLJ15" s="113"/>
      <c r="PLK15" s="113"/>
      <c r="PLL15" s="113"/>
      <c r="PLM15" s="113"/>
      <c r="PLN15" s="113"/>
      <c r="PLO15" s="113"/>
      <c r="PLP15" s="113"/>
      <c r="PLQ15" s="113"/>
      <c r="PLR15" s="113"/>
      <c r="PLS15" s="113"/>
      <c r="PLT15" s="113"/>
      <c r="PLU15" s="113"/>
      <c r="PLV15" s="113"/>
      <c r="PLW15" s="113"/>
      <c r="PLX15" s="113"/>
      <c r="PLY15" s="113"/>
      <c r="PLZ15" s="113"/>
      <c r="PMA15" s="113"/>
      <c r="PMB15" s="113"/>
      <c r="PMC15" s="113"/>
      <c r="PMD15" s="113"/>
      <c r="PME15" s="113"/>
      <c r="PMF15" s="113"/>
      <c r="PMG15" s="113"/>
      <c r="PMH15" s="113"/>
      <c r="PMI15" s="113"/>
      <c r="PMJ15" s="113"/>
      <c r="PMK15" s="113"/>
      <c r="PML15" s="113"/>
      <c r="PMM15" s="113"/>
      <c r="PMN15" s="113"/>
      <c r="PMO15" s="113"/>
      <c r="PMP15" s="113"/>
      <c r="PMQ15" s="113"/>
      <c r="PMR15" s="113"/>
      <c r="PMS15" s="113"/>
      <c r="PMT15" s="113"/>
      <c r="PMU15" s="113"/>
      <c r="PMV15" s="113"/>
      <c r="PMW15" s="113"/>
      <c r="PMX15" s="113"/>
      <c r="PMY15" s="113"/>
      <c r="PMZ15" s="113"/>
      <c r="PNA15" s="113"/>
      <c r="PNB15" s="113"/>
      <c r="PNC15" s="113"/>
      <c r="PND15" s="113"/>
      <c r="PNE15" s="113"/>
      <c r="PNF15" s="113"/>
      <c r="PNG15" s="113"/>
      <c r="PNH15" s="113"/>
      <c r="PNI15" s="113"/>
      <c r="PNJ15" s="113"/>
      <c r="PNK15" s="113"/>
      <c r="PNL15" s="113"/>
      <c r="PNM15" s="113"/>
      <c r="PNN15" s="113"/>
      <c r="PNO15" s="113"/>
      <c r="PNP15" s="113"/>
      <c r="PNQ15" s="113"/>
      <c r="PNR15" s="113"/>
      <c r="PNS15" s="113"/>
      <c r="PNT15" s="113"/>
      <c r="PNU15" s="113"/>
      <c r="PNV15" s="113"/>
      <c r="PNW15" s="113"/>
      <c r="PNX15" s="113"/>
      <c r="PNY15" s="113"/>
      <c r="PNZ15" s="113"/>
      <c r="POA15" s="113"/>
      <c r="POB15" s="113"/>
      <c r="POC15" s="113"/>
      <c r="POD15" s="113"/>
      <c r="POE15" s="113"/>
      <c r="POF15" s="113"/>
      <c r="POG15" s="113"/>
      <c r="POH15" s="113"/>
      <c r="POI15" s="113"/>
      <c r="POJ15" s="113"/>
      <c r="POK15" s="113"/>
      <c r="POL15" s="113"/>
      <c r="POS15" s="113"/>
      <c r="POT15" s="113"/>
      <c r="POU15" s="113"/>
      <c r="POV15" s="113"/>
      <c r="POW15" s="113"/>
      <c r="POX15" s="113"/>
      <c r="POY15" s="113"/>
      <c r="POZ15" s="113"/>
      <c r="PPA15" s="113"/>
      <c r="PPB15" s="113"/>
      <c r="PPC15" s="113"/>
      <c r="PPD15" s="113"/>
      <c r="PPE15" s="113"/>
      <c r="PPF15" s="113"/>
      <c r="PPG15" s="113"/>
      <c r="PPH15" s="113"/>
      <c r="PPI15" s="113"/>
      <c r="PPJ15" s="113"/>
      <c r="PPK15" s="113"/>
      <c r="PPL15" s="113"/>
      <c r="PPM15" s="113"/>
      <c r="PPN15" s="113"/>
      <c r="PPO15" s="113"/>
      <c r="PPP15" s="113"/>
      <c r="PPQ15" s="113"/>
      <c r="PPR15" s="113"/>
      <c r="PPS15" s="113"/>
      <c r="PPT15" s="113"/>
      <c r="PPU15" s="113"/>
      <c r="PPV15" s="113"/>
      <c r="PPW15" s="113"/>
      <c r="PPX15" s="113"/>
      <c r="PPY15" s="113"/>
      <c r="PPZ15" s="113"/>
      <c r="PQA15" s="113"/>
      <c r="PQB15" s="113"/>
      <c r="PQC15" s="113"/>
      <c r="PQD15" s="113"/>
      <c r="PQE15" s="113"/>
      <c r="PQF15" s="113"/>
      <c r="PQG15" s="113"/>
      <c r="PQH15" s="113"/>
      <c r="PQI15" s="113"/>
      <c r="PQJ15" s="113"/>
      <c r="PQK15" s="113"/>
      <c r="PQL15" s="113"/>
      <c r="PQM15" s="113"/>
      <c r="PQN15" s="113"/>
      <c r="PQO15" s="113"/>
      <c r="PQP15" s="113"/>
      <c r="PQQ15" s="113"/>
      <c r="PQR15" s="113"/>
      <c r="PQS15" s="113"/>
      <c r="PQT15" s="113"/>
      <c r="PQU15" s="113"/>
      <c r="PQV15" s="113"/>
      <c r="PQW15" s="113"/>
      <c r="PQX15" s="113"/>
      <c r="PQY15" s="113"/>
      <c r="PQZ15" s="113"/>
      <c r="PRA15" s="113"/>
      <c r="PRB15" s="113"/>
      <c r="PRC15" s="113"/>
      <c r="PRD15" s="113"/>
      <c r="PRE15" s="113"/>
      <c r="PRF15" s="113"/>
      <c r="PRG15" s="113"/>
      <c r="PRH15" s="113"/>
      <c r="PRI15" s="113"/>
      <c r="PRJ15" s="113"/>
      <c r="PRK15" s="113"/>
      <c r="PRL15" s="113"/>
      <c r="PRM15" s="113"/>
      <c r="PRN15" s="113"/>
      <c r="PRO15" s="113"/>
      <c r="PRP15" s="113"/>
      <c r="PRQ15" s="113"/>
      <c r="PRR15" s="113"/>
      <c r="PRS15" s="113"/>
      <c r="PRT15" s="113"/>
      <c r="PRU15" s="113"/>
      <c r="PRV15" s="113"/>
      <c r="PRW15" s="113"/>
      <c r="PRX15" s="113"/>
      <c r="PRY15" s="113"/>
      <c r="PRZ15" s="113"/>
      <c r="PSA15" s="113"/>
      <c r="PSB15" s="113"/>
      <c r="PSC15" s="113"/>
      <c r="PSD15" s="113"/>
      <c r="PSE15" s="113"/>
      <c r="PSF15" s="113"/>
      <c r="PSG15" s="113"/>
      <c r="PSH15" s="113"/>
      <c r="PSI15" s="113"/>
      <c r="PSJ15" s="113"/>
      <c r="PSK15" s="113"/>
      <c r="PSL15" s="113"/>
      <c r="PSM15" s="113"/>
      <c r="PSN15" s="113"/>
      <c r="PSO15" s="113"/>
      <c r="PSP15" s="113"/>
      <c r="PSQ15" s="113"/>
      <c r="PSR15" s="113"/>
      <c r="PSS15" s="113"/>
      <c r="PST15" s="113"/>
      <c r="PSU15" s="113"/>
      <c r="PSV15" s="113"/>
      <c r="PSW15" s="113"/>
      <c r="PSX15" s="113"/>
      <c r="PSY15" s="113"/>
      <c r="PSZ15" s="113"/>
      <c r="PTA15" s="113"/>
      <c r="PTB15" s="113"/>
      <c r="PTC15" s="113"/>
      <c r="PTD15" s="113"/>
      <c r="PTE15" s="113"/>
      <c r="PTF15" s="113"/>
      <c r="PTG15" s="113"/>
      <c r="PTH15" s="113"/>
      <c r="PTI15" s="113"/>
      <c r="PTJ15" s="113"/>
      <c r="PTK15" s="113"/>
      <c r="PTL15" s="113"/>
      <c r="PTM15" s="113"/>
      <c r="PTN15" s="113"/>
      <c r="PTO15" s="113"/>
      <c r="PTP15" s="113"/>
      <c r="PTQ15" s="113"/>
      <c r="PTR15" s="113"/>
      <c r="PTS15" s="113"/>
      <c r="PTT15" s="113"/>
      <c r="PTU15" s="113"/>
      <c r="PTV15" s="113"/>
      <c r="PTW15" s="113"/>
      <c r="PTX15" s="113"/>
      <c r="PTY15" s="113"/>
      <c r="PTZ15" s="113"/>
      <c r="PUA15" s="113"/>
      <c r="PUB15" s="113"/>
      <c r="PUC15" s="113"/>
      <c r="PUD15" s="113"/>
      <c r="PUE15" s="113"/>
      <c r="PUF15" s="113"/>
      <c r="PUG15" s="113"/>
      <c r="PUH15" s="113"/>
      <c r="PUI15" s="113"/>
      <c r="PUJ15" s="113"/>
      <c r="PUK15" s="113"/>
      <c r="PUL15" s="113"/>
      <c r="PUM15" s="113"/>
      <c r="PUN15" s="113"/>
      <c r="PUO15" s="113"/>
      <c r="PUP15" s="113"/>
      <c r="PUQ15" s="113"/>
      <c r="PUR15" s="113"/>
      <c r="PUS15" s="113"/>
      <c r="PUT15" s="113"/>
      <c r="PUU15" s="113"/>
      <c r="PUV15" s="113"/>
      <c r="PUW15" s="113"/>
      <c r="PUX15" s="113"/>
      <c r="PUY15" s="113"/>
      <c r="PUZ15" s="113"/>
      <c r="PVA15" s="113"/>
      <c r="PVB15" s="113"/>
      <c r="PVC15" s="113"/>
      <c r="PVD15" s="113"/>
      <c r="PVE15" s="113"/>
      <c r="PVF15" s="113"/>
      <c r="PVG15" s="113"/>
      <c r="PVH15" s="113"/>
      <c r="PVI15" s="113"/>
      <c r="PVJ15" s="113"/>
      <c r="PVK15" s="113"/>
      <c r="PVL15" s="113"/>
      <c r="PVM15" s="113"/>
      <c r="PVN15" s="113"/>
      <c r="PVO15" s="113"/>
      <c r="PVP15" s="113"/>
      <c r="PVQ15" s="113"/>
      <c r="PVR15" s="113"/>
      <c r="PVS15" s="113"/>
      <c r="PVT15" s="113"/>
      <c r="PVU15" s="113"/>
      <c r="PVV15" s="113"/>
      <c r="PVW15" s="113"/>
      <c r="PVX15" s="113"/>
      <c r="PVY15" s="113"/>
      <c r="PVZ15" s="113"/>
      <c r="PWA15" s="113"/>
      <c r="PWB15" s="113"/>
      <c r="PWC15" s="113"/>
      <c r="PWD15" s="113"/>
      <c r="PWE15" s="113"/>
      <c r="PWF15" s="113"/>
      <c r="PWG15" s="113"/>
      <c r="PWH15" s="113"/>
      <c r="PWI15" s="113"/>
      <c r="PWJ15" s="113"/>
      <c r="PWK15" s="113"/>
      <c r="PWL15" s="113"/>
      <c r="PWM15" s="113"/>
      <c r="PWN15" s="113"/>
      <c r="PWO15" s="113"/>
      <c r="PWP15" s="113"/>
      <c r="PWQ15" s="113"/>
      <c r="PWR15" s="113"/>
      <c r="PWS15" s="113"/>
      <c r="PWT15" s="113"/>
      <c r="PWU15" s="113"/>
      <c r="PWV15" s="113"/>
      <c r="PWW15" s="113"/>
      <c r="PWX15" s="113"/>
      <c r="PWY15" s="113"/>
      <c r="PWZ15" s="113"/>
      <c r="PXA15" s="113"/>
      <c r="PXB15" s="113"/>
      <c r="PXC15" s="113"/>
      <c r="PXD15" s="113"/>
      <c r="PXE15" s="113"/>
      <c r="PXF15" s="113"/>
      <c r="PXG15" s="113"/>
      <c r="PXH15" s="113"/>
      <c r="PXI15" s="113"/>
      <c r="PXJ15" s="113"/>
      <c r="PXK15" s="113"/>
      <c r="PXL15" s="113"/>
      <c r="PXM15" s="113"/>
      <c r="PXN15" s="113"/>
      <c r="PXO15" s="113"/>
      <c r="PXP15" s="113"/>
      <c r="PXQ15" s="113"/>
      <c r="PXR15" s="113"/>
      <c r="PXS15" s="113"/>
      <c r="PXT15" s="113"/>
      <c r="PXU15" s="113"/>
      <c r="PXV15" s="113"/>
      <c r="PXW15" s="113"/>
      <c r="PXX15" s="113"/>
      <c r="PXY15" s="113"/>
      <c r="PXZ15" s="113"/>
      <c r="PYA15" s="113"/>
      <c r="PYB15" s="113"/>
      <c r="PYC15" s="113"/>
      <c r="PYD15" s="113"/>
      <c r="PYE15" s="113"/>
      <c r="PYF15" s="113"/>
      <c r="PYG15" s="113"/>
      <c r="PYH15" s="113"/>
      <c r="PYO15" s="113"/>
      <c r="PYP15" s="113"/>
      <c r="PYQ15" s="113"/>
      <c r="PYR15" s="113"/>
      <c r="PYS15" s="113"/>
      <c r="PYT15" s="113"/>
      <c r="PYU15" s="113"/>
      <c r="PYV15" s="113"/>
      <c r="PYW15" s="113"/>
      <c r="PYX15" s="113"/>
      <c r="PYY15" s="113"/>
      <c r="PYZ15" s="113"/>
      <c r="PZA15" s="113"/>
      <c r="PZB15" s="113"/>
      <c r="PZC15" s="113"/>
      <c r="PZD15" s="113"/>
      <c r="PZE15" s="113"/>
      <c r="PZF15" s="113"/>
      <c r="PZG15" s="113"/>
      <c r="PZH15" s="113"/>
      <c r="PZI15" s="113"/>
      <c r="PZJ15" s="113"/>
      <c r="PZK15" s="113"/>
      <c r="PZL15" s="113"/>
      <c r="PZM15" s="113"/>
      <c r="PZN15" s="113"/>
      <c r="PZO15" s="113"/>
      <c r="PZP15" s="113"/>
      <c r="PZQ15" s="113"/>
      <c r="PZR15" s="113"/>
      <c r="PZS15" s="113"/>
      <c r="PZT15" s="113"/>
      <c r="PZU15" s="113"/>
      <c r="PZV15" s="113"/>
      <c r="PZW15" s="113"/>
      <c r="PZX15" s="113"/>
      <c r="PZY15" s="113"/>
      <c r="PZZ15" s="113"/>
      <c r="QAA15" s="113"/>
      <c r="QAB15" s="113"/>
      <c r="QAC15" s="113"/>
      <c r="QAD15" s="113"/>
      <c r="QAE15" s="113"/>
      <c r="QAF15" s="113"/>
      <c r="QAG15" s="113"/>
      <c r="QAH15" s="113"/>
      <c r="QAI15" s="113"/>
      <c r="QAJ15" s="113"/>
      <c r="QAK15" s="113"/>
      <c r="QAL15" s="113"/>
      <c r="QAM15" s="113"/>
      <c r="QAN15" s="113"/>
      <c r="QAO15" s="113"/>
      <c r="QAP15" s="113"/>
      <c r="QAQ15" s="113"/>
      <c r="QAR15" s="113"/>
      <c r="QAS15" s="113"/>
      <c r="QAT15" s="113"/>
      <c r="QAU15" s="113"/>
      <c r="QAV15" s="113"/>
      <c r="QAW15" s="113"/>
      <c r="QAX15" s="113"/>
      <c r="QAY15" s="113"/>
      <c r="QAZ15" s="113"/>
      <c r="QBA15" s="113"/>
      <c r="QBB15" s="113"/>
      <c r="QBC15" s="113"/>
      <c r="QBD15" s="113"/>
      <c r="QBE15" s="113"/>
      <c r="QBF15" s="113"/>
      <c r="QBG15" s="113"/>
      <c r="QBH15" s="113"/>
      <c r="QBI15" s="113"/>
      <c r="QBJ15" s="113"/>
      <c r="QBK15" s="113"/>
      <c r="QBL15" s="113"/>
      <c r="QBM15" s="113"/>
      <c r="QBN15" s="113"/>
      <c r="QBO15" s="113"/>
      <c r="QBP15" s="113"/>
      <c r="QBQ15" s="113"/>
      <c r="QBR15" s="113"/>
      <c r="QBS15" s="113"/>
      <c r="QBT15" s="113"/>
      <c r="QBU15" s="113"/>
      <c r="QBV15" s="113"/>
      <c r="QBW15" s="113"/>
      <c r="QBX15" s="113"/>
      <c r="QBY15" s="113"/>
      <c r="QBZ15" s="113"/>
      <c r="QCA15" s="113"/>
      <c r="QCB15" s="113"/>
      <c r="QCC15" s="113"/>
      <c r="QCD15" s="113"/>
      <c r="QCE15" s="113"/>
      <c r="QCF15" s="113"/>
      <c r="QCG15" s="113"/>
      <c r="QCH15" s="113"/>
      <c r="QCI15" s="113"/>
      <c r="QCJ15" s="113"/>
      <c r="QCK15" s="113"/>
      <c r="QCL15" s="113"/>
      <c r="QCM15" s="113"/>
      <c r="QCN15" s="113"/>
      <c r="QCO15" s="113"/>
      <c r="QCP15" s="113"/>
      <c r="QCQ15" s="113"/>
      <c r="QCR15" s="113"/>
      <c r="QCS15" s="113"/>
      <c r="QCT15" s="113"/>
      <c r="QCU15" s="113"/>
      <c r="QCV15" s="113"/>
      <c r="QCW15" s="113"/>
      <c r="QCX15" s="113"/>
      <c r="QCY15" s="113"/>
      <c r="QCZ15" s="113"/>
      <c r="QDA15" s="113"/>
      <c r="QDB15" s="113"/>
      <c r="QDC15" s="113"/>
      <c r="QDD15" s="113"/>
      <c r="QDE15" s="113"/>
      <c r="QDF15" s="113"/>
      <c r="QDG15" s="113"/>
      <c r="QDH15" s="113"/>
      <c r="QDI15" s="113"/>
      <c r="QDJ15" s="113"/>
      <c r="QDK15" s="113"/>
      <c r="QDL15" s="113"/>
      <c r="QDM15" s="113"/>
      <c r="QDN15" s="113"/>
      <c r="QDO15" s="113"/>
      <c r="QDP15" s="113"/>
      <c r="QDQ15" s="113"/>
      <c r="QDR15" s="113"/>
      <c r="QDS15" s="113"/>
      <c r="QDT15" s="113"/>
      <c r="QDU15" s="113"/>
      <c r="QDV15" s="113"/>
      <c r="QDW15" s="113"/>
      <c r="QDX15" s="113"/>
      <c r="QDY15" s="113"/>
      <c r="QDZ15" s="113"/>
      <c r="QEA15" s="113"/>
      <c r="QEB15" s="113"/>
      <c r="QEC15" s="113"/>
      <c r="QED15" s="113"/>
      <c r="QEE15" s="113"/>
      <c r="QEF15" s="113"/>
      <c r="QEG15" s="113"/>
      <c r="QEH15" s="113"/>
      <c r="QEI15" s="113"/>
      <c r="QEJ15" s="113"/>
      <c r="QEK15" s="113"/>
      <c r="QEL15" s="113"/>
      <c r="QEM15" s="113"/>
      <c r="QEN15" s="113"/>
      <c r="QEO15" s="113"/>
      <c r="QEP15" s="113"/>
      <c r="QEQ15" s="113"/>
      <c r="QER15" s="113"/>
      <c r="QES15" s="113"/>
      <c r="QET15" s="113"/>
      <c r="QEU15" s="113"/>
      <c r="QEV15" s="113"/>
      <c r="QEW15" s="113"/>
      <c r="QEX15" s="113"/>
      <c r="QEY15" s="113"/>
      <c r="QEZ15" s="113"/>
      <c r="QFA15" s="113"/>
      <c r="QFB15" s="113"/>
      <c r="QFC15" s="113"/>
      <c r="QFD15" s="113"/>
      <c r="QFE15" s="113"/>
      <c r="QFF15" s="113"/>
      <c r="QFG15" s="113"/>
      <c r="QFH15" s="113"/>
      <c r="QFI15" s="113"/>
      <c r="QFJ15" s="113"/>
      <c r="QFK15" s="113"/>
      <c r="QFL15" s="113"/>
      <c r="QFM15" s="113"/>
      <c r="QFN15" s="113"/>
      <c r="QFO15" s="113"/>
      <c r="QFP15" s="113"/>
      <c r="QFQ15" s="113"/>
      <c r="QFR15" s="113"/>
      <c r="QFS15" s="113"/>
      <c r="QFT15" s="113"/>
      <c r="QFU15" s="113"/>
      <c r="QFV15" s="113"/>
      <c r="QFW15" s="113"/>
      <c r="QFX15" s="113"/>
      <c r="QFY15" s="113"/>
      <c r="QFZ15" s="113"/>
      <c r="QGA15" s="113"/>
      <c r="QGB15" s="113"/>
      <c r="QGC15" s="113"/>
      <c r="QGD15" s="113"/>
      <c r="QGE15" s="113"/>
      <c r="QGF15" s="113"/>
      <c r="QGG15" s="113"/>
      <c r="QGH15" s="113"/>
      <c r="QGI15" s="113"/>
      <c r="QGJ15" s="113"/>
      <c r="QGK15" s="113"/>
      <c r="QGL15" s="113"/>
      <c r="QGM15" s="113"/>
      <c r="QGN15" s="113"/>
      <c r="QGO15" s="113"/>
      <c r="QGP15" s="113"/>
      <c r="QGQ15" s="113"/>
      <c r="QGR15" s="113"/>
      <c r="QGS15" s="113"/>
      <c r="QGT15" s="113"/>
      <c r="QGU15" s="113"/>
      <c r="QGV15" s="113"/>
      <c r="QGW15" s="113"/>
      <c r="QGX15" s="113"/>
      <c r="QGY15" s="113"/>
      <c r="QGZ15" s="113"/>
      <c r="QHA15" s="113"/>
      <c r="QHB15" s="113"/>
      <c r="QHC15" s="113"/>
      <c r="QHD15" s="113"/>
      <c r="QHE15" s="113"/>
      <c r="QHF15" s="113"/>
      <c r="QHG15" s="113"/>
      <c r="QHH15" s="113"/>
      <c r="QHI15" s="113"/>
      <c r="QHJ15" s="113"/>
      <c r="QHK15" s="113"/>
      <c r="QHL15" s="113"/>
      <c r="QHM15" s="113"/>
      <c r="QHN15" s="113"/>
      <c r="QHO15" s="113"/>
      <c r="QHP15" s="113"/>
      <c r="QHQ15" s="113"/>
      <c r="QHR15" s="113"/>
      <c r="QHS15" s="113"/>
      <c r="QHT15" s="113"/>
      <c r="QHU15" s="113"/>
      <c r="QHV15" s="113"/>
      <c r="QHW15" s="113"/>
      <c r="QHX15" s="113"/>
      <c r="QHY15" s="113"/>
      <c r="QHZ15" s="113"/>
      <c r="QIA15" s="113"/>
      <c r="QIB15" s="113"/>
      <c r="QIC15" s="113"/>
      <c r="QID15" s="113"/>
      <c r="QIK15" s="113"/>
      <c r="QIL15" s="113"/>
      <c r="QIM15" s="113"/>
      <c r="QIN15" s="113"/>
      <c r="QIO15" s="113"/>
      <c r="QIP15" s="113"/>
      <c r="QIQ15" s="113"/>
      <c r="QIR15" s="113"/>
      <c r="QIS15" s="113"/>
      <c r="QIT15" s="113"/>
      <c r="QIU15" s="113"/>
      <c r="QIV15" s="113"/>
      <c r="QIW15" s="113"/>
      <c r="QIX15" s="113"/>
      <c r="QIY15" s="113"/>
      <c r="QIZ15" s="113"/>
      <c r="QJA15" s="113"/>
      <c r="QJB15" s="113"/>
      <c r="QJC15" s="113"/>
      <c r="QJD15" s="113"/>
      <c r="QJE15" s="113"/>
      <c r="QJF15" s="113"/>
      <c r="QJG15" s="113"/>
      <c r="QJH15" s="113"/>
      <c r="QJI15" s="113"/>
      <c r="QJJ15" s="113"/>
      <c r="QJK15" s="113"/>
      <c r="QJL15" s="113"/>
      <c r="QJM15" s="113"/>
      <c r="QJN15" s="113"/>
      <c r="QJO15" s="113"/>
      <c r="QJP15" s="113"/>
      <c r="QJQ15" s="113"/>
      <c r="QJR15" s="113"/>
      <c r="QJS15" s="113"/>
      <c r="QJT15" s="113"/>
      <c r="QJU15" s="113"/>
      <c r="QJV15" s="113"/>
      <c r="QJW15" s="113"/>
      <c r="QJX15" s="113"/>
      <c r="QJY15" s="113"/>
      <c r="QJZ15" s="113"/>
      <c r="QKA15" s="113"/>
      <c r="QKB15" s="113"/>
      <c r="QKC15" s="113"/>
      <c r="QKD15" s="113"/>
      <c r="QKE15" s="113"/>
      <c r="QKF15" s="113"/>
      <c r="QKG15" s="113"/>
      <c r="QKH15" s="113"/>
      <c r="QKI15" s="113"/>
      <c r="QKJ15" s="113"/>
      <c r="QKK15" s="113"/>
      <c r="QKL15" s="113"/>
      <c r="QKM15" s="113"/>
      <c r="QKN15" s="113"/>
      <c r="QKO15" s="113"/>
      <c r="QKP15" s="113"/>
      <c r="QKQ15" s="113"/>
      <c r="QKR15" s="113"/>
      <c r="QKS15" s="113"/>
      <c r="QKT15" s="113"/>
      <c r="QKU15" s="113"/>
      <c r="QKV15" s="113"/>
      <c r="QKW15" s="113"/>
      <c r="QKX15" s="113"/>
      <c r="QKY15" s="113"/>
      <c r="QKZ15" s="113"/>
      <c r="QLA15" s="113"/>
      <c r="QLB15" s="113"/>
      <c r="QLC15" s="113"/>
      <c r="QLD15" s="113"/>
      <c r="QLE15" s="113"/>
      <c r="QLF15" s="113"/>
      <c r="QLG15" s="113"/>
      <c r="QLH15" s="113"/>
      <c r="QLI15" s="113"/>
      <c r="QLJ15" s="113"/>
      <c r="QLK15" s="113"/>
      <c r="QLL15" s="113"/>
      <c r="QLM15" s="113"/>
      <c r="QLN15" s="113"/>
      <c r="QLO15" s="113"/>
      <c r="QLP15" s="113"/>
      <c r="QLQ15" s="113"/>
      <c r="QLR15" s="113"/>
      <c r="QLS15" s="113"/>
      <c r="QLT15" s="113"/>
      <c r="QLU15" s="113"/>
      <c r="QLV15" s="113"/>
      <c r="QLW15" s="113"/>
      <c r="QLX15" s="113"/>
      <c r="QLY15" s="113"/>
      <c r="QLZ15" s="113"/>
      <c r="QMA15" s="113"/>
      <c r="QMB15" s="113"/>
      <c r="QMC15" s="113"/>
      <c r="QMD15" s="113"/>
      <c r="QME15" s="113"/>
      <c r="QMF15" s="113"/>
      <c r="QMG15" s="113"/>
      <c r="QMH15" s="113"/>
      <c r="QMI15" s="113"/>
      <c r="QMJ15" s="113"/>
      <c r="QMK15" s="113"/>
      <c r="QML15" s="113"/>
      <c r="QMM15" s="113"/>
      <c r="QMN15" s="113"/>
      <c r="QMO15" s="113"/>
      <c r="QMP15" s="113"/>
      <c r="QMQ15" s="113"/>
      <c r="QMR15" s="113"/>
      <c r="QMS15" s="113"/>
      <c r="QMT15" s="113"/>
      <c r="QMU15" s="113"/>
      <c r="QMV15" s="113"/>
      <c r="QMW15" s="113"/>
      <c r="QMX15" s="113"/>
      <c r="QMY15" s="113"/>
      <c r="QMZ15" s="113"/>
      <c r="QNA15" s="113"/>
      <c r="QNB15" s="113"/>
      <c r="QNC15" s="113"/>
      <c r="QND15" s="113"/>
      <c r="QNE15" s="113"/>
      <c r="QNF15" s="113"/>
      <c r="QNG15" s="113"/>
      <c r="QNH15" s="113"/>
      <c r="QNI15" s="113"/>
      <c r="QNJ15" s="113"/>
      <c r="QNK15" s="113"/>
      <c r="QNL15" s="113"/>
      <c r="QNM15" s="113"/>
      <c r="QNN15" s="113"/>
      <c r="QNO15" s="113"/>
      <c r="QNP15" s="113"/>
      <c r="QNQ15" s="113"/>
      <c r="QNR15" s="113"/>
      <c r="QNS15" s="113"/>
      <c r="QNT15" s="113"/>
      <c r="QNU15" s="113"/>
      <c r="QNV15" s="113"/>
      <c r="QNW15" s="113"/>
      <c r="QNX15" s="113"/>
      <c r="QNY15" s="113"/>
      <c r="QNZ15" s="113"/>
      <c r="QOA15" s="113"/>
      <c r="QOB15" s="113"/>
      <c r="QOC15" s="113"/>
      <c r="QOD15" s="113"/>
      <c r="QOE15" s="113"/>
      <c r="QOF15" s="113"/>
      <c r="QOG15" s="113"/>
      <c r="QOH15" s="113"/>
      <c r="QOI15" s="113"/>
      <c r="QOJ15" s="113"/>
      <c r="QOK15" s="113"/>
      <c r="QOL15" s="113"/>
      <c r="QOM15" s="113"/>
      <c r="QON15" s="113"/>
      <c r="QOO15" s="113"/>
      <c r="QOP15" s="113"/>
      <c r="QOQ15" s="113"/>
      <c r="QOR15" s="113"/>
      <c r="QOS15" s="113"/>
      <c r="QOT15" s="113"/>
      <c r="QOU15" s="113"/>
      <c r="QOV15" s="113"/>
      <c r="QOW15" s="113"/>
      <c r="QOX15" s="113"/>
      <c r="QOY15" s="113"/>
      <c r="QOZ15" s="113"/>
      <c r="QPA15" s="113"/>
      <c r="QPB15" s="113"/>
      <c r="QPC15" s="113"/>
      <c r="QPD15" s="113"/>
      <c r="QPE15" s="113"/>
      <c r="QPF15" s="113"/>
      <c r="QPG15" s="113"/>
      <c r="QPH15" s="113"/>
      <c r="QPI15" s="113"/>
      <c r="QPJ15" s="113"/>
      <c r="QPK15" s="113"/>
      <c r="QPL15" s="113"/>
      <c r="QPM15" s="113"/>
      <c r="QPN15" s="113"/>
      <c r="QPO15" s="113"/>
      <c r="QPP15" s="113"/>
      <c r="QPQ15" s="113"/>
      <c r="QPR15" s="113"/>
      <c r="QPS15" s="113"/>
      <c r="QPT15" s="113"/>
      <c r="QPU15" s="113"/>
      <c r="QPV15" s="113"/>
      <c r="QPW15" s="113"/>
      <c r="QPX15" s="113"/>
      <c r="QPY15" s="113"/>
      <c r="QPZ15" s="113"/>
      <c r="QQA15" s="113"/>
      <c r="QQB15" s="113"/>
      <c r="QQC15" s="113"/>
      <c r="QQD15" s="113"/>
      <c r="QQE15" s="113"/>
      <c r="QQF15" s="113"/>
      <c r="QQG15" s="113"/>
      <c r="QQH15" s="113"/>
      <c r="QQI15" s="113"/>
      <c r="QQJ15" s="113"/>
      <c r="QQK15" s="113"/>
      <c r="QQL15" s="113"/>
      <c r="QQM15" s="113"/>
      <c r="QQN15" s="113"/>
      <c r="QQO15" s="113"/>
      <c r="QQP15" s="113"/>
      <c r="QQQ15" s="113"/>
      <c r="QQR15" s="113"/>
      <c r="QQS15" s="113"/>
      <c r="QQT15" s="113"/>
      <c r="QQU15" s="113"/>
      <c r="QQV15" s="113"/>
      <c r="QQW15" s="113"/>
      <c r="QQX15" s="113"/>
      <c r="QQY15" s="113"/>
      <c r="QQZ15" s="113"/>
      <c r="QRA15" s="113"/>
      <c r="QRB15" s="113"/>
      <c r="QRC15" s="113"/>
      <c r="QRD15" s="113"/>
      <c r="QRE15" s="113"/>
      <c r="QRF15" s="113"/>
      <c r="QRG15" s="113"/>
      <c r="QRH15" s="113"/>
      <c r="QRI15" s="113"/>
      <c r="QRJ15" s="113"/>
      <c r="QRK15" s="113"/>
      <c r="QRL15" s="113"/>
      <c r="QRM15" s="113"/>
      <c r="QRN15" s="113"/>
      <c r="QRO15" s="113"/>
      <c r="QRP15" s="113"/>
      <c r="QRQ15" s="113"/>
      <c r="QRR15" s="113"/>
      <c r="QRS15" s="113"/>
      <c r="QRT15" s="113"/>
      <c r="QRU15" s="113"/>
      <c r="QRV15" s="113"/>
      <c r="QRW15" s="113"/>
      <c r="QRX15" s="113"/>
      <c r="QRY15" s="113"/>
      <c r="QRZ15" s="113"/>
      <c r="QSG15" s="113"/>
      <c r="QSH15" s="113"/>
      <c r="QSI15" s="113"/>
      <c r="QSJ15" s="113"/>
      <c r="QSK15" s="113"/>
      <c r="QSL15" s="113"/>
      <c r="QSM15" s="113"/>
      <c r="QSN15" s="113"/>
      <c r="QSO15" s="113"/>
      <c r="QSP15" s="113"/>
      <c r="QSQ15" s="113"/>
      <c r="QSR15" s="113"/>
      <c r="QSS15" s="113"/>
      <c r="QST15" s="113"/>
      <c r="QSU15" s="113"/>
      <c r="QSV15" s="113"/>
      <c r="QSW15" s="113"/>
      <c r="QSX15" s="113"/>
      <c r="QSY15" s="113"/>
      <c r="QSZ15" s="113"/>
      <c r="QTA15" s="113"/>
      <c r="QTB15" s="113"/>
      <c r="QTC15" s="113"/>
      <c r="QTD15" s="113"/>
      <c r="QTE15" s="113"/>
      <c r="QTF15" s="113"/>
      <c r="QTG15" s="113"/>
      <c r="QTH15" s="113"/>
      <c r="QTI15" s="113"/>
      <c r="QTJ15" s="113"/>
      <c r="QTK15" s="113"/>
      <c r="QTL15" s="113"/>
      <c r="QTM15" s="113"/>
      <c r="QTN15" s="113"/>
      <c r="QTO15" s="113"/>
      <c r="QTP15" s="113"/>
      <c r="QTQ15" s="113"/>
      <c r="QTR15" s="113"/>
      <c r="QTS15" s="113"/>
      <c r="QTT15" s="113"/>
      <c r="QTU15" s="113"/>
      <c r="QTV15" s="113"/>
      <c r="QTW15" s="113"/>
      <c r="QTX15" s="113"/>
      <c r="QTY15" s="113"/>
      <c r="QTZ15" s="113"/>
      <c r="QUA15" s="113"/>
      <c r="QUB15" s="113"/>
      <c r="QUC15" s="113"/>
      <c r="QUD15" s="113"/>
      <c r="QUE15" s="113"/>
      <c r="QUF15" s="113"/>
      <c r="QUG15" s="113"/>
      <c r="QUH15" s="113"/>
      <c r="QUI15" s="113"/>
      <c r="QUJ15" s="113"/>
      <c r="QUK15" s="113"/>
      <c r="QUL15" s="113"/>
      <c r="QUM15" s="113"/>
      <c r="QUN15" s="113"/>
      <c r="QUO15" s="113"/>
      <c r="QUP15" s="113"/>
      <c r="QUQ15" s="113"/>
      <c r="QUR15" s="113"/>
      <c r="QUS15" s="113"/>
      <c r="QUT15" s="113"/>
      <c r="QUU15" s="113"/>
      <c r="QUV15" s="113"/>
      <c r="QUW15" s="113"/>
      <c r="QUX15" s="113"/>
      <c r="QUY15" s="113"/>
      <c r="QUZ15" s="113"/>
      <c r="QVA15" s="113"/>
      <c r="QVB15" s="113"/>
      <c r="QVC15" s="113"/>
      <c r="QVD15" s="113"/>
      <c r="QVE15" s="113"/>
      <c r="QVF15" s="113"/>
      <c r="QVG15" s="113"/>
      <c r="QVH15" s="113"/>
      <c r="QVI15" s="113"/>
      <c r="QVJ15" s="113"/>
      <c r="QVK15" s="113"/>
      <c r="QVL15" s="113"/>
      <c r="QVM15" s="113"/>
      <c r="QVN15" s="113"/>
      <c r="QVO15" s="113"/>
      <c r="QVP15" s="113"/>
      <c r="QVQ15" s="113"/>
      <c r="QVR15" s="113"/>
      <c r="QVS15" s="113"/>
      <c r="QVT15" s="113"/>
      <c r="QVU15" s="113"/>
      <c r="QVV15" s="113"/>
      <c r="QVW15" s="113"/>
      <c r="QVX15" s="113"/>
      <c r="QVY15" s="113"/>
      <c r="QVZ15" s="113"/>
      <c r="QWA15" s="113"/>
      <c r="QWB15" s="113"/>
      <c r="QWC15" s="113"/>
      <c r="QWD15" s="113"/>
      <c r="QWE15" s="113"/>
      <c r="QWF15" s="113"/>
      <c r="QWG15" s="113"/>
      <c r="QWH15" s="113"/>
      <c r="QWI15" s="113"/>
      <c r="QWJ15" s="113"/>
      <c r="QWK15" s="113"/>
      <c r="QWL15" s="113"/>
      <c r="QWM15" s="113"/>
      <c r="QWN15" s="113"/>
      <c r="QWO15" s="113"/>
      <c r="QWP15" s="113"/>
      <c r="QWQ15" s="113"/>
      <c r="QWR15" s="113"/>
      <c r="QWS15" s="113"/>
      <c r="QWT15" s="113"/>
      <c r="QWU15" s="113"/>
      <c r="QWV15" s="113"/>
      <c r="QWW15" s="113"/>
      <c r="QWX15" s="113"/>
      <c r="QWY15" s="113"/>
      <c r="QWZ15" s="113"/>
      <c r="QXA15" s="113"/>
      <c r="QXB15" s="113"/>
      <c r="QXC15" s="113"/>
      <c r="QXD15" s="113"/>
      <c r="QXE15" s="113"/>
      <c r="QXF15" s="113"/>
      <c r="QXG15" s="113"/>
      <c r="QXH15" s="113"/>
      <c r="QXI15" s="113"/>
      <c r="QXJ15" s="113"/>
      <c r="QXK15" s="113"/>
      <c r="QXL15" s="113"/>
      <c r="QXM15" s="113"/>
      <c r="QXN15" s="113"/>
      <c r="QXO15" s="113"/>
      <c r="QXP15" s="113"/>
      <c r="QXQ15" s="113"/>
      <c r="QXR15" s="113"/>
      <c r="QXS15" s="113"/>
      <c r="QXT15" s="113"/>
      <c r="QXU15" s="113"/>
      <c r="QXV15" s="113"/>
      <c r="QXW15" s="113"/>
      <c r="QXX15" s="113"/>
      <c r="QXY15" s="113"/>
      <c r="QXZ15" s="113"/>
      <c r="QYA15" s="113"/>
      <c r="QYB15" s="113"/>
      <c r="QYC15" s="113"/>
      <c r="QYD15" s="113"/>
      <c r="QYE15" s="113"/>
      <c r="QYF15" s="113"/>
      <c r="QYG15" s="113"/>
      <c r="QYH15" s="113"/>
      <c r="QYI15" s="113"/>
      <c r="QYJ15" s="113"/>
      <c r="QYK15" s="113"/>
      <c r="QYL15" s="113"/>
      <c r="QYM15" s="113"/>
      <c r="QYN15" s="113"/>
      <c r="QYO15" s="113"/>
      <c r="QYP15" s="113"/>
      <c r="QYQ15" s="113"/>
      <c r="QYR15" s="113"/>
      <c r="QYS15" s="113"/>
      <c r="QYT15" s="113"/>
      <c r="QYU15" s="113"/>
      <c r="QYV15" s="113"/>
      <c r="QYW15" s="113"/>
      <c r="QYX15" s="113"/>
      <c r="QYY15" s="113"/>
      <c r="QYZ15" s="113"/>
      <c r="QZA15" s="113"/>
      <c r="QZB15" s="113"/>
      <c r="QZC15" s="113"/>
      <c r="QZD15" s="113"/>
      <c r="QZE15" s="113"/>
      <c r="QZF15" s="113"/>
      <c r="QZG15" s="113"/>
      <c r="QZH15" s="113"/>
      <c r="QZI15" s="113"/>
      <c r="QZJ15" s="113"/>
      <c r="QZK15" s="113"/>
      <c r="QZL15" s="113"/>
      <c r="QZM15" s="113"/>
      <c r="QZN15" s="113"/>
      <c r="QZO15" s="113"/>
      <c r="QZP15" s="113"/>
      <c r="QZQ15" s="113"/>
      <c r="QZR15" s="113"/>
      <c r="QZS15" s="113"/>
      <c r="QZT15" s="113"/>
      <c r="QZU15" s="113"/>
      <c r="QZV15" s="113"/>
      <c r="QZW15" s="113"/>
      <c r="QZX15" s="113"/>
      <c r="QZY15" s="113"/>
      <c r="QZZ15" s="113"/>
      <c r="RAA15" s="113"/>
      <c r="RAB15" s="113"/>
      <c r="RAC15" s="113"/>
      <c r="RAD15" s="113"/>
      <c r="RAE15" s="113"/>
      <c r="RAF15" s="113"/>
      <c r="RAG15" s="113"/>
      <c r="RAH15" s="113"/>
      <c r="RAI15" s="113"/>
      <c r="RAJ15" s="113"/>
      <c r="RAK15" s="113"/>
      <c r="RAL15" s="113"/>
      <c r="RAM15" s="113"/>
      <c r="RAN15" s="113"/>
      <c r="RAO15" s="113"/>
      <c r="RAP15" s="113"/>
      <c r="RAQ15" s="113"/>
      <c r="RAR15" s="113"/>
      <c r="RAS15" s="113"/>
      <c r="RAT15" s="113"/>
      <c r="RAU15" s="113"/>
      <c r="RAV15" s="113"/>
      <c r="RAW15" s="113"/>
      <c r="RAX15" s="113"/>
      <c r="RAY15" s="113"/>
      <c r="RAZ15" s="113"/>
      <c r="RBA15" s="113"/>
      <c r="RBB15" s="113"/>
      <c r="RBC15" s="113"/>
      <c r="RBD15" s="113"/>
      <c r="RBE15" s="113"/>
      <c r="RBF15" s="113"/>
      <c r="RBG15" s="113"/>
      <c r="RBH15" s="113"/>
      <c r="RBI15" s="113"/>
      <c r="RBJ15" s="113"/>
      <c r="RBK15" s="113"/>
      <c r="RBL15" s="113"/>
      <c r="RBM15" s="113"/>
      <c r="RBN15" s="113"/>
      <c r="RBO15" s="113"/>
      <c r="RBP15" s="113"/>
      <c r="RBQ15" s="113"/>
      <c r="RBR15" s="113"/>
      <c r="RBS15" s="113"/>
      <c r="RBT15" s="113"/>
      <c r="RBU15" s="113"/>
      <c r="RBV15" s="113"/>
      <c r="RCC15" s="113"/>
      <c r="RCD15" s="113"/>
      <c r="RCE15" s="113"/>
      <c r="RCF15" s="113"/>
      <c r="RCG15" s="113"/>
      <c r="RCH15" s="113"/>
      <c r="RCI15" s="113"/>
      <c r="RCJ15" s="113"/>
      <c r="RCK15" s="113"/>
      <c r="RCL15" s="113"/>
      <c r="RCM15" s="113"/>
      <c r="RCN15" s="113"/>
      <c r="RCO15" s="113"/>
      <c r="RCP15" s="113"/>
      <c r="RCQ15" s="113"/>
      <c r="RCR15" s="113"/>
      <c r="RCS15" s="113"/>
      <c r="RCT15" s="113"/>
      <c r="RCU15" s="113"/>
      <c r="RCV15" s="113"/>
      <c r="RCW15" s="113"/>
      <c r="RCX15" s="113"/>
      <c r="RCY15" s="113"/>
      <c r="RCZ15" s="113"/>
      <c r="RDA15" s="113"/>
      <c r="RDB15" s="113"/>
      <c r="RDC15" s="113"/>
      <c r="RDD15" s="113"/>
      <c r="RDE15" s="113"/>
      <c r="RDF15" s="113"/>
      <c r="RDG15" s="113"/>
      <c r="RDH15" s="113"/>
      <c r="RDI15" s="113"/>
      <c r="RDJ15" s="113"/>
      <c r="RDK15" s="113"/>
      <c r="RDL15" s="113"/>
      <c r="RDM15" s="113"/>
      <c r="RDN15" s="113"/>
      <c r="RDO15" s="113"/>
      <c r="RDP15" s="113"/>
      <c r="RDQ15" s="113"/>
      <c r="RDR15" s="113"/>
      <c r="RDS15" s="113"/>
      <c r="RDT15" s="113"/>
      <c r="RDU15" s="113"/>
      <c r="RDV15" s="113"/>
      <c r="RDW15" s="113"/>
      <c r="RDX15" s="113"/>
      <c r="RDY15" s="113"/>
      <c r="RDZ15" s="113"/>
      <c r="REA15" s="113"/>
      <c r="REB15" s="113"/>
      <c r="REC15" s="113"/>
      <c r="RED15" s="113"/>
      <c r="REE15" s="113"/>
      <c r="REF15" s="113"/>
      <c r="REG15" s="113"/>
      <c r="REH15" s="113"/>
      <c r="REI15" s="113"/>
      <c r="REJ15" s="113"/>
      <c r="REK15" s="113"/>
      <c r="REL15" s="113"/>
      <c r="REM15" s="113"/>
      <c r="REN15" s="113"/>
      <c r="REO15" s="113"/>
      <c r="REP15" s="113"/>
      <c r="REQ15" s="113"/>
      <c r="RER15" s="113"/>
      <c r="RES15" s="113"/>
      <c r="RET15" s="113"/>
      <c r="REU15" s="113"/>
      <c r="REV15" s="113"/>
      <c r="REW15" s="113"/>
      <c r="REX15" s="113"/>
      <c r="REY15" s="113"/>
      <c r="REZ15" s="113"/>
      <c r="RFA15" s="113"/>
      <c r="RFB15" s="113"/>
      <c r="RFC15" s="113"/>
      <c r="RFD15" s="113"/>
      <c r="RFE15" s="113"/>
      <c r="RFF15" s="113"/>
      <c r="RFG15" s="113"/>
      <c r="RFH15" s="113"/>
      <c r="RFI15" s="113"/>
      <c r="RFJ15" s="113"/>
      <c r="RFK15" s="113"/>
      <c r="RFL15" s="113"/>
      <c r="RFM15" s="113"/>
      <c r="RFN15" s="113"/>
      <c r="RFO15" s="113"/>
      <c r="RFP15" s="113"/>
      <c r="RFQ15" s="113"/>
      <c r="RFR15" s="113"/>
      <c r="RFS15" s="113"/>
      <c r="RFT15" s="113"/>
      <c r="RFU15" s="113"/>
      <c r="RFV15" s="113"/>
      <c r="RFW15" s="113"/>
      <c r="RFX15" s="113"/>
      <c r="RFY15" s="113"/>
      <c r="RFZ15" s="113"/>
      <c r="RGA15" s="113"/>
      <c r="RGB15" s="113"/>
      <c r="RGC15" s="113"/>
      <c r="RGD15" s="113"/>
      <c r="RGE15" s="113"/>
      <c r="RGF15" s="113"/>
      <c r="RGG15" s="113"/>
      <c r="RGH15" s="113"/>
      <c r="RGI15" s="113"/>
      <c r="RGJ15" s="113"/>
      <c r="RGK15" s="113"/>
      <c r="RGL15" s="113"/>
      <c r="RGM15" s="113"/>
      <c r="RGN15" s="113"/>
      <c r="RGO15" s="113"/>
      <c r="RGP15" s="113"/>
      <c r="RGQ15" s="113"/>
      <c r="RGR15" s="113"/>
      <c r="RGS15" s="113"/>
      <c r="RGT15" s="113"/>
      <c r="RGU15" s="113"/>
      <c r="RGV15" s="113"/>
      <c r="RGW15" s="113"/>
      <c r="RGX15" s="113"/>
      <c r="RGY15" s="113"/>
      <c r="RGZ15" s="113"/>
      <c r="RHA15" s="113"/>
      <c r="RHB15" s="113"/>
      <c r="RHC15" s="113"/>
      <c r="RHD15" s="113"/>
      <c r="RHE15" s="113"/>
      <c r="RHF15" s="113"/>
      <c r="RHG15" s="113"/>
      <c r="RHH15" s="113"/>
      <c r="RHI15" s="113"/>
      <c r="RHJ15" s="113"/>
      <c r="RHK15" s="113"/>
      <c r="RHL15" s="113"/>
      <c r="RHM15" s="113"/>
      <c r="RHN15" s="113"/>
      <c r="RHO15" s="113"/>
      <c r="RHP15" s="113"/>
      <c r="RHQ15" s="113"/>
      <c r="RHR15" s="113"/>
      <c r="RHS15" s="113"/>
      <c r="RHT15" s="113"/>
      <c r="RHU15" s="113"/>
      <c r="RHV15" s="113"/>
      <c r="RHW15" s="113"/>
      <c r="RHX15" s="113"/>
      <c r="RHY15" s="113"/>
      <c r="RHZ15" s="113"/>
      <c r="RIA15" s="113"/>
      <c r="RIB15" s="113"/>
      <c r="RIC15" s="113"/>
      <c r="RID15" s="113"/>
      <c r="RIE15" s="113"/>
      <c r="RIF15" s="113"/>
      <c r="RIG15" s="113"/>
      <c r="RIH15" s="113"/>
      <c r="RII15" s="113"/>
      <c r="RIJ15" s="113"/>
      <c r="RIK15" s="113"/>
      <c r="RIL15" s="113"/>
      <c r="RIM15" s="113"/>
      <c r="RIN15" s="113"/>
      <c r="RIO15" s="113"/>
      <c r="RIP15" s="113"/>
      <c r="RIQ15" s="113"/>
      <c r="RIR15" s="113"/>
      <c r="RIS15" s="113"/>
      <c r="RIT15" s="113"/>
      <c r="RIU15" s="113"/>
      <c r="RIV15" s="113"/>
      <c r="RIW15" s="113"/>
      <c r="RIX15" s="113"/>
      <c r="RIY15" s="113"/>
      <c r="RIZ15" s="113"/>
      <c r="RJA15" s="113"/>
      <c r="RJB15" s="113"/>
      <c r="RJC15" s="113"/>
      <c r="RJD15" s="113"/>
      <c r="RJE15" s="113"/>
      <c r="RJF15" s="113"/>
      <c r="RJG15" s="113"/>
      <c r="RJH15" s="113"/>
      <c r="RJI15" s="113"/>
      <c r="RJJ15" s="113"/>
      <c r="RJK15" s="113"/>
      <c r="RJL15" s="113"/>
      <c r="RJM15" s="113"/>
      <c r="RJN15" s="113"/>
      <c r="RJO15" s="113"/>
      <c r="RJP15" s="113"/>
      <c r="RJQ15" s="113"/>
      <c r="RJR15" s="113"/>
      <c r="RJS15" s="113"/>
      <c r="RJT15" s="113"/>
      <c r="RJU15" s="113"/>
      <c r="RJV15" s="113"/>
      <c r="RJW15" s="113"/>
      <c r="RJX15" s="113"/>
      <c r="RJY15" s="113"/>
      <c r="RJZ15" s="113"/>
      <c r="RKA15" s="113"/>
      <c r="RKB15" s="113"/>
      <c r="RKC15" s="113"/>
      <c r="RKD15" s="113"/>
      <c r="RKE15" s="113"/>
      <c r="RKF15" s="113"/>
      <c r="RKG15" s="113"/>
      <c r="RKH15" s="113"/>
      <c r="RKI15" s="113"/>
      <c r="RKJ15" s="113"/>
      <c r="RKK15" s="113"/>
      <c r="RKL15" s="113"/>
      <c r="RKM15" s="113"/>
      <c r="RKN15" s="113"/>
      <c r="RKO15" s="113"/>
      <c r="RKP15" s="113"/>
      <c r="RKQ15" s="113"/>
      <c r="RKR15" s="113"/>
      <c r="RKS15" s="113"/>
      <c r="RKT15" s="113"/>
      <c r="RKU15" s="113"/>
      <c r="RKV15" s="113"/>
      <c r="RKW15" s="113"/>
      <c r="RKX15" s="113"/>
      <c r="RKY15" s="113"/>
      <c r="RKZ15" s="113"/>
      <c r="RLA15" s="113"/>
      <c r="RLB15" s="113"/>
      <c r="RLC15" s="113"/>
      <c r="RLD15" s="113"/>
      <c r="RLE15" s="113"/>
      <c r="RLF15" s="113"/>
      <c r="RLG15" s="113"/>
      <c r="RLH15" s="113"/>
      <c r="RLI15" s="113"/>
      <c r="RLJ15" s="113"/>
      <c r="RLK15" s="113"/>
      <c r="RLL15" s="113"/>
      <c r="RLM15" s="113"/>
      <c r="RLN15" s="113"/>
      <c r="RLO15" s="113"/>
      <c r="RLP15" s="113"/>
      <c r="RLQ15" s="113"/>
      <c r="RLR15" s="113"/>
      <c r="RLY15" s="113"/>
      <c r="RLZ15" s="113"/>
      <c r="RMA15" s="113"/>
      <c r="RMB15" s="113"/>
      <c r="RMC15" s="113"/>
      <c r="RMD15" s="113"/>
      <c r="RME15" s="113"/>
      <c r="RMF15" s="113"/>
      <c r="RMG15" s="113"/>
      <c r="RMH15" s="113"/>
      <c r="RMI15" s="113"/>
      <c r="RMJ15" s="113"/>
      <c r="RMK15" s="113"/>
      <c r="RML15" s="113"/>
      <c r="RMM15" s="113"/>
      <c r="RMN15" s="113"/>
      <c r="RMO15" s="113"/>
      <c r="RMP15" s="113"/>
      <c r="RMQ15" s="113"/>
      <c r="RMR15" s="113"/>
      <c r="RMS15" s="113"/>
      <c r="RMT15" s="113"/>
      <c r="RMU15" s="113"/>
      <c r="RMV15" s="113"/>
      <c r="RMW15" s="113"/>
      <c r="RMX15" s="113"/>
      <c r="RMY15" s="113"/>
      <c r="RMZ15" s="113"/>
      <c r="RNA15" s="113"/>
      <c r="RNB15" s="113"/>
      <c r="RNC15" s="113"/>
      <c r="RND15" s="113"/>
      <c r="RNE15" s="113"/>
      <c r="RNF15" s="113"/>
      <c r="RNG15" s="113"/>
      <c r="RNH15" s="113"/>
      <c r="RNI15" s="113"/>
      <c r="RNJ15" s="113"/>
      <c r="RNK15" s="113"/>
      <c r="RNL15" s="113"/>
      <c r="RNM15" s="113"/>
      <c r="RNN15" s="113"/>
      <c r="RNO15" s="113"/>
      <c r="RNP15" s="113"/>
      <c r="RNQ15" s="113"/>
      <c r="RNR15" s="113"/>
      <c r="RNS15" s="113"/>
      <c r="RNT15" s="113"/>
      <c r="RNU15" s="113"/>
      <c r="RNV15" s="113"/>
      <c r="RNW15" s="113"/>
      <c r="RNX15" s="113"/>
      <c r="RNY15" s="113"/>
      <c r="RNZ15" s="113"/>
      <c r="ROA15" s="113"/>
      <c r="ROB15" s="113"/>
      <c r="ROC15" s="113"/>
      <c r="ROD15" s="113"/>
      <c r="ROE15" s="113"/>
      <c r="ROF15" s="113"/>
      <c r="ROG15" s="113"/>
      <c r="ROH15" s="113"/>
      <c r="ROI15" s="113"/>
      <c r="ROJ15" s="113"/>
      <c r="ROK15" s="113"/>
      <c r="ROL15" s="113"/>
      <c r="ROM15" s="113"/>
      <c r="RON15" s="113"/>
      <c r="ROO15" s="113"/>
      <c r="ROP15" s="113"/>
      <c r="ROQ15" s="113"/>
      <c r="ROR15" s="113"/>
      <c r="ROS15" s="113"/>
      <c r="ROT15" s="113"/>
      <c r="ROU15" s="113"/>
      <c r="ROV15" s="113"/>
      <c r="ROW15" s="113"/>
      <c r="ROX15" s="113"/>
      <c r="ROY15" s="113"/>
      <c r="ROZ15" s="113"/>
      <c r="RPA15" s="113"/>
      <c r="RPB15" s="113"/>
      <c r="RPC15" s="113"/>
      <c r="RPD15" s="113"/>
      <c r="RPE15" s="113"/>
      <c r="RPF15" s="113"/>
      <c r="RPG15" s="113"/>
      <c r="RPH15" s="113"/>
      <c r="RPI15" s="113"/>
      <c r="RPJ15" s="113"/>
      <c r="RPK15" s="113"/>
      <c r="RPL15" s="113"/>
      <c r="RPM15" s="113"/>
      <c r="RPN15" s="113"/>
      <c r="RPO15" s="113"/>
      <c r="RPP15" s="113"/>
      <c r="RPQ15" s="113"/>
      <c r="RPR15" s="113"/>
      <c r="RPS15" s="113"/>
      <c r="RPT15" s="113"/>
      <c r="RPU15" s="113"/>
      <c r="RPV15" s="113"/>
      <c r="RPW15" s="113"/>
      <c r="RPX15" s="113"/>
      <c r="RPY15" s="113"/>
      <c r="RPZ15" s="113"/>
      <c r="RQA15" s="113"/>
      <c r="RQB15" s="113"/>
      <c r="RQC15" s="113"/>
      <c r="RQD15" s="113"/>
      <c r="RQE15" s="113"/>
      <c r="RQF15" s="113"/>
      <c r="RQG15" s="113"/>
      <c r="RQH15" s="113"/>
      <c r="RQI15" s="113"/>
      <c r="RQJ15" s="113"/>
      <c r="RQK15" s="113"/>
      <c r="RQL15" s="113"/>
      <c r="RQM15" s="113"/>
      <c r="RQN15" s="113"/>
      <c r="RQO15" s="113"/>
      <c r="RQP15" s="113"/>
      <c r="RQQ15" s="113"/>
      <c r="RQR15" s="113"/>
      <c r="RQS15" s="113"/>
      <c r="RQT15" s="113"/>
      <c r="RQU15" s="113"/>
      <c r="RQV15" s="113"/>
      <c r="RQW15" s="113"/>
      <c r="RQX15" s="113"/>
      <c r="RQY15" s="113"/>
      <c r="RQZ15" s="113"/>
      <c r="RRA15" s="113"/>
      <c r="RRB15" s="113"/>
      <c r="RRC15" s="113"/>
      <c r="RRD15" s="113"/>
      <c r="RRE15" s="113"/>
      <c r="RRF15" s="113"/>
      <c r="RRG15" s="113"/>
      <c r="RRH15" s="113"/>
      <c r="RRI15" s="113"/>
      <c r="RRJ15" s="113"/>
      <c r="RRK15" s="113"/>
      <c r="RRL15" s="113"/>
      <c r="RRM15" s="113"/>
      <c r="RRN15" s="113"/>
      <c r="RRO15" s="113"/>
      <c r="RRP15" s="113"/>
      <c r="RRQ15" s="113"/>
      <c r="RRR15" s="113"/>
      <c r="RRS15" s="113"/>
      <c r="RRT15" s="113"/>
      <c r="RRU15" s="113"/>
      <c r="RRV15" s="113"/>
      <c r="RRW15" s="113"/>
      <c r="RRX15" s="113"/>
      <c r="RRY15" s="113"/>
      <c r="RRZ15" s="113"/>
      <c r="RSA15" s="113"/>
      <c r="RSB15" s="113"/>
      <c r="RSC15" s="113"/>
      <c r="RSD15" s="113"/>
      <c r="RSE15" s="113"/>
      <c r="RSF15" s="113"/>
      <c r="RSG15" s="113"/>
      <c r="RSH15" s="113"/>
      <c r="RSI15" s="113"/>
      <c r="RSJ15" s="113"/>
      <c r="RSK15" s="113"/>
      <c r="RSL15" s="113"/>
      <c r="RSM15" s="113"/>
      <c r="RSN15" s="113"/>
      <c r="RSO15" s="113"/>
      <c r="RSP15" s="113"/>
      <c r="RSQ15" s="113"/>
      <c r="RSR15" s="113"/>
      <c r="RSS15" s="113"/>
      <c r="RST15" s="113"/>
      <c r="RSU15" s="113"/>
      <c r="RSV15" s="113"/>
      <c r="RSW15" s="113"/>
      <c r="RSX15" s="113"/>
      <c r="RSY15" s="113"/>
      <c r="RSZ15" s="113"/>
      <c r="RTA15" s="113"/>
      <c r="RTB15" s="113"/>
      <c r="RTC15" s="113"/>
      <c r="RTD15" s="113"/>
      <c r="RTE15" s="113"/>
      <c r="RTF15" s="113"/>
      <c r="RTG15" s="113"/>
      <c r="RTH15" s="113"/>
      <c r="RTI15" s="113"/>
      <c r="RTJ15" s="113"/>
      <c r="RTK15" s="113"/>
      <c r="RTL15" s="113"/>
      <c r="RTM15" s="113"/>
      <c r="RTN15" s="113"/>
      <c r="RTO15" s="113"/>
      <c r="RTP15" s="113"/>
      <c r="RTQ15" s="113"/>
      <c r="RTR15" s="113"/>
      <c r="RTS15" s="113"/>
      <c r="RTT15" s="113"/>
      <c r="RTU15" s="113"/>
      <c r="RTV15" s="113"/>
      <c r="RTW15" s="113"/>
      <c r="RTX15" s="113"/>
      <c r="RTY15" s="113"/>
      <c r="RTZ15" s="113"/>
      <c r="RUA15" s="113"/>
      <c r="RUB15" s="113"/>
      <c r="RUC15" s="113"/>
      <c r="RUD15" s="113"/>
      <c r="RUE15" s="113"/>
      <c r="RUF15" s="113"/>
      <c r="RUG15" s="113"/>
      <c r="RUH15" s="113"/>
      <c r="RUI15" s="113"/>
      <c r="RUJ15" s="113"/>
      <c r="RUK15" s="113"/>
      <c r="RUL15" s="113"/>
      <c r="RUM15" s="113"/>
      <c r="RUN15" s="113"/>
      <c r="RUO15" s="113"/>
      <c r="RUP15" s="113"/>
      <c r="RUQ15" s="113"/>
      <c r="RUR15" s="113"/>
      <c r="RUS15" s="113"/>
      <c r="RUT15" s="113"/>
      <c r="RUU15" s="113"/>
      <c r="RUV15" s="113"/>
      <c r="RUW15" s="113"/>
      <c r="RUX15" s="113"/>
      <c r="RUY15" s="113"/>
      <c r="RUZ15" s="113"/>
      <c r="RVA15" s="113"/>
      <c r="RVB15" s="113"/>
      <c r="RVC15" s="113"/>
      <c r="RVD15" s="113"/>
      <c r="RVE15" s="113"/>
      <c r="RVF15" s="113"/>
      <c r="RVG15" s="113"/>
      <c r="RVH15" s="113"/>
      <c r="RVI15" s="113"/>
      <c r="RVJ15" s="113"/>
      <c r="RVK15" s="113"/>
      <c r="RVL15" s="113"/>
      <c r="RVM15" s="113"/>
      <c r="RVN15" s="113"/>
      <c r="RVU15" s="113"/>
      <c r="RVV15" s="113"/>
      <c r="RVW15" s="113"/>
      <c r="RVX15" s="113"/>
      <c r="RVY15" s="113"/>
      <c r="RVZ15" s="113"/>
      <c r="RWA15" s="113"/>
      <c r="RWB15" s="113"/>
      <c r="RWC15" s="113"/>
      <c r="RWD15" s="113"/>
      <c r="RWE15" s="113"/>
      <c r="RWF15" s="113"/>
      <c r="RWG15" s="113"/>
      <c r="RWH15" s="113"/>
      <c r="RWI15" s="113"/>
      <c r="RWJ15" s="113"/>
      <c r="RWK15" s="113"/>
      <c r="RWL15" s="113"/>
      <c r="RWM15" s="113"/>
      <c r="RWN15" s="113"/>
      <c r="RWO15" s="113"/>
      <c r="RWP15" s="113"/>
      <c r="RWQ15" s="113"/>
      <c r="RWR15" s="113"/>
      <c r="RWS15" s="113"/>
      <c r="RWT15" s="113"/>
      <c r="RWU15" s="113"/>
      <c r="RWV15" s="113"/>
      <c r="RWW15" s="113"/>
      <c r="RWX15" s="113"/>
      <c r="RWY15" s="113"/>
      <c r="RWZ15" s="113"/>
      <c r="RXA15" s="113"/>
      <c r="RXB15" s="113"/>
      <c r="RXC15" s="113"/>
      <c r="RXD15" s="113"/>
      <c r="RXE15" s="113"/>
      <c r="RXF15" s="113"/>
      <c r="RXG15" s="113"/>
      <c r="RXH15" s="113"/>
      <c r="RXI15" s="113"/>
      <c r="RXJ15" s="113"/>
      <c r="RXK15" s="113"/>
      <c r="RXL15" s="113"/>
      <c r="RXM15" s="113"/>
      <c r="RXN15" s="113"/>
      <c r="RXO15" s="113"/>
      <c r="RXP15" s="113"/>
      <c r="RXQ15" s="113"/>
      <c r="RXR15" s="113"/>
      <c r="RXS15" s="113"/>
      <c r="RXT15" s="113"/>
      <c r="RXU15" s="113"/>
      <c r="RXV15" s="113"/>
      <c r="RXW15" s="113"/>
      <c r="RXX15" s="113"/>
      <c r="RXY15" s="113"/>
      <c r="RXZ15" s="113"/>
      <c r="RYA15" s="113"/>
      <c r="RYB15" s="113"/>
      <c r="RYC15" s="113"/>
      <c r="RYD15" s="113"/>
      <c r="RYE15" s="113"/>
      <c r="RYF15" s="113"/>
      <c r="RYG15" s="113"/>
      <c r="RYH15" s="113"/>
      <c r="RYI15" s="113"/>
      <c r="RYJ15" s="113"/>
      <c r="RYK15" s="113"/>
      <c r="RYL15" s="113"/>
      <c r="RYM15" s="113"/>
      <c r="RYN15" s="113"/>
      <c r="RYO15" s="113"/>
      <c r="RYP15" s="113"/>
      <c r="RYQ15" s="113"/>
      <c r="RYR15" s="113"/>
      <c r="RYS15" s="113"/>
      <c r="RYT15" s="113"/>
      <c r="RYU15" s="113"/>
      <c r="RYV15" s="113"/>
      <c r="RYW15" s="113"/>
      <c r="RYX15" s="113"/>
      <c r="RYY15" s="113"/>
      <c r="RYZ15" s="113"/>
      <c r="RZA15" s="113"/>
      <c r="RZB15" s="113"/>
      <c r="RZC15" s="113"/>
      <c r="RZD15" s="113"/>
      <c r="RZE15" s="113"/>
      <c r="RZF15" s="113"/>
      <c r="RZG15" s="113"/>
      <c r="RZH15" s="113"/>
      <c r="RZI15" s="113"/>
      <c r="RZJ15" s="113"/>
      <c r="RZK15" s="113"/>
      <c r="RZL15" s="113"/>
      <c r="RZM15" s="113"/>
      <c r="RZN15" s="113"/>
      <c r="RZO15" s="113"/>
      <c r="RZP15" s="113"/>
      <c r="RZQ15" s="113"/>
      <c r="RZR15" s="113"/>
      <c r="RZS15" s="113"/>
      <c r="RZT15" s="113"/>
      <c r="RZU15" s="113"/>
      <c r="RZV15" s="113"/>
      <c r="RZW15" s="113"/>
      <c r="RZX15" s="113"/>
      <c r="RZY15" s="113"/>
      <c r="RZZ15" s="113"/>
      <c r="SAA15" s="113"/>
      <c r="SAB15" s="113"/>
      <c r="SAC15" s="113"/>
      <c r="SAD15" s="113"/>
      <c r="SAE15" s="113"/>
      <c r="SAF15" s="113"/>
      <c r="SAG15" s="113"/>
      <c r="SAH15" s="113"/>
      <c r="SAI15" s="113"/>
      <c r="SAJ15" s="113"/>
      <c r="SAK15" s="113"/>
      <c r="SAL15" s="113"/>
      <c r="SAM15" s="113"/>
      <c r="SAN15" s="113"/>
      <c r="SAO15" s="113"/>
      <c r="SAP15" s="113"/>
      <c r="SAQ15" s="113"/>
      <c r="SAR15" s="113"/>
      <c r="SAS15" s="113"/>
      <c r="SAT15" s="113"/>
      <c r="SAU15" s="113"/>
      <c r="SAV15" s="113"/>
      <c r="SAW15" s="113"/>
      <c r="SAX15" s="113"/>
      <c r="SAY15" s="113"/>
      <c r="SAZ15" s="113"/>
      <c r="SBA15" s="113"/>
      <c r="SBB15" s="113"/>
      <c r="SBC15" s="113"/>
      <c r="SBD15" s="113"/>
      <c r="SBE15" s="113"/>
      <c r="SBF15" s="113"/>
      <c r="SBG15" s="113"/>
      <c r="SBH15" s="113"/>
      <c r="SBI15" s="113"/>
      <c r="SBJ15" s="113"/>
      <c r="SBK15" s="113"/>
      <c r="SBL15" s="113"/>
      <c r="SBM15" s="113"/>
      <c r="SBN15" s="113"/>
      <c r="SBO15" s="113"/>
      <c r="SBP15" s="113"/>
      <c r="SBQ15" s="113"/>
      <c r="SBR15" s="113"/>
      <c r="SBS15" s="113"/>
      <c r="SBT15" s="113"/>
      <c r="SBU15" s="113"/>
      <c r="SBV15" s="113"/>
      <c r="SBW15" s="113"/>
      <c r="SBX15" s="113"/>
      <c r="SBY15" s="113"/>
      <c r="SBZ15" s="113"/>
      <c r="SCA15" s="113"/>
      <c r="SCB15" s="113"/>
      <c r="SCC15" s="113"/>
      <c r="SCD15" s="113"/>
      <c r="SCE15" s="113"/>
      <c r="SCF15" s="113"/>
      <c r="SCG15" s="113"/>
      <c r="SCH15" s="113"/>
      <c r="SCI15" s="113"/>
      <c r="SCJ15" s="113"/>
      <c r="SCK15" s="113"/>
      <c r="SCL15" s="113"/>
      <c r="SCM15" s="113"/>
      <c r="SCN15" s="113"/>
      <c r="SCO15" s="113"/>
      <c r="SCP15" s="113"/>
      <c r="SCQ15" s="113"/>
      <c r="SCR15" s="113"/>
      <c r="SCS15" s="113"/>
      <c r="SCT15" s="113"/>
      <c r="SCU15" s="113"/>
      <c r="SCV15" s="113"/>
      <c r="SCW15" s="113"/>
      <c r="SCX15" s="113"/>
      <c r="SCY15" s="113"/>
      <c r="SCZ15" s="113"/>
      <c r="SDA15" s="113"/>
      <c r="SDB15" s="113"/>
      <c r="SDC15" s="113"/>
      <c r="SDD15" s="113"/>
      <c r="SDE15" s="113"/>
      <c r="SDF15" s="113"/>
      <c r="SDG15" s="113"/>
      <c r="SDH15" s="113"/>
      <c r="SDI15" s="113"/>
      <c r="SDJ15" s="113"/>
      <c r="SDK15" s="113"/>
      <c r="SDL15" s="113"/>
      <c r="SDM15" s="113"/>
      <c r="SDN15" s="113"/>
      <c r="SDO15" s="113"/>
      <c r="SDP15" s="113"/>
      <c r="SDQ15" s="113"/>
      <c r="SDR15" s="113"/>
      <c r="SDS15" s="113"/>
      <c r="SDT15" s="113"/>
      <c r="SDU15" s="113"/>
      <c r="SDV15" s="113"/>
      <c r="SDW15" s="113"/>
      <c r="SDX15" s="113"/>
      <c r="SDY15" s="113"/>
      <c r="SDZ15" s="113"/>
      <c r="SEA15" s="113"/>
      <c r="SEB15" s="113"/>
      <c r="SEC15" s="113"/>
      <c r="SED15" s="113"/>
      <c r="SEE15" s="113"/>
      <c r="SEF15" s="113"/>
      <c r="SEG15" s="113"/>
      <c r="SEH15" s="113"/>
      <c r="SEI15" s="113"/>
      <c r="SEJ15" s="113"/>
      <c r="SEK15" s="113"/>
      <c r="SEL15" s="113"/>
      <c r="SEM15" s="113"/>
      <c r="SEN15" s="113"/>
      <c r="SEO15" s="113"/>
      <c r="SEP15" s="113"/>
      <c r="SEQ15" s="113"/>
      <c r="SER15" s="113"/>
      <c r="SES15" s="113"/>
      <c r="SET15" s="113"/>
      <c r="SEU15" s="113"/>
      <c r="SEV15" s="113"/>
      <c r="SEW15" s="113"/>
      <c r="SEX15" s="113"/>
      <c r="SEY15" s="113"/>
      <c r="SEZ15" s="113"/>
      <c r="SFA15" s="113"/>
      <c r="SFB15" s="113"/>
      <c r="SFC15" s="113"/>
      <c r="SFD15" s="113"/>
      <c r="SFE15" s="113"/>
      <c r="SFF15" s="113"/>
      <c r="SFG15" s="113"/>
      <c r="SFH15" s="113"/>
      <c r="SFI15" s="113"/>
      <c r="SFJ15" s="113"/>
      <c r="SFQ15" s="113"/>
      <c r="SFR15" s="113"/>
      <c r="SFS15" s="113"/>
      <c r="SFT15" s="113"/>
      <c r="SFU15" s="113"/>
      <c r="SFV15" s="113"/>
      <c r="SFW15" s="113"/>
      <c r="SFX15" s="113"/>
      <c r="SFY15" s="113"/>
      <c r="SFZ15" s="113"/>
      <c r="SGA15" s="113"/>
      <c r="SGB15" s="113"/>
      <c r="SGC15" s="113"/>
      <c r="SGD15" s="113"/>
      <c r="SGE15" s="113"/>
      <c r="SGF15" s="113"/>
      <c r="SGG15" s="113"/>
      <c r="SGH15" s="113"/>
      <c r="SGI15" s="113"/>
      <c r="SGJ15" s="113"/>
      <c r="SGK15" s="113"/>
      <c r="SGL15" s="113"/>
      <c r="SGM15" s="113"/>
      <c r="SGN15" s="113"/>
      <c r="SGO15" s="113"/>
      <c r="SGP15" s="113"/>
      <c r="SGQ15" s="113"/>
      <c r="SGR15" s="113"/>
      <c r="SGS15" s="113"/>
      <c r="SGT15" s="113"/>
      <c r="SGU15" s="113"/>
      <c r="SGV15" s="113"/>
      <c r="SGW15" s="113"/>
      <c r="SGX15" s="113"/>
      <c r="SGY15" s="113"/>
      <c r="SGZ15" s="113"/>
      <c r="SHA15" s="113"/>
      <c r="SHB15" s="113"/>
      <c r="SHC15" s="113"/>
      <c r="SHD15" s="113"/>
      <c r="SHE15" s="113"/>
      <c r="SHF15" s="113"/>
      <c r="SHG15" s="113"/>
      <c r="SHH15" s="113"/>
      <c r="SHI15" s="113"/>
      <c r="SHJ15" s="113"/>
      <c r="SHK15" s="113"/>
      <c r="SHL15" s="113"/>
      <c r="SHM15" s="113"/>
      <c r="SHN15" s="113"/>
      <c r="SHO15" s="113"/>
      <c r="SHP15" s="113"/>
      <c r="SHQ15" s="113"/>
      <c r="SHR15" s="113"/>
      <c r="SHS15" s="113"/>
      <c r="SHT15" s="113"/>
      <c r="SHU15" s="113"/>
      <c r="SHV15" s="113"/>
      <c r="SHW15" s="113"/>
      <c r="SHX15" s="113"/>
      <c r="SHY15" s="113"/>
      <c r="SHZ15" s="113"/>
      <c r="SIA15" s="113"/>
      <c r="SIB15" s="113"/>
      <c r="SIC15" s="113"/>
      <c r="SID15" s="113"/>
      <c r="SIE15" s="113"/>
      <c r="SIF15" s="113"/>
      <c r="SIG15" s="113"/>
      <c r="SIH15" s="113"/>
      <c r="SII15" s="113"/>
      <c r="SIJ15" s="113"/>
      <c r="SIK15" s="113"/>
      <c r="SIL15" s="113"/>
      <c r="SIM15" s="113"/>
      <c r="SIN15" s="113"/>
      <c r="SIO15" s="113"/>
      <c r="SIP15" s="113"/>
      <c r="SIQ15" s="113"/>
      <c r="SIR15" s="113"/>
      <c r="SIS15" s="113"/>
      <c r="SIT15" s="113"/>
      <c r="SIU15" s="113"/>
      <c r="SIV15" s="113"/>
      <c r="SIW15" s="113"/>
      <c r="SIX15" s="113"/>
      <c r="SIY15" s="113"/>
      <c r="SIZ15" s="113"/>
      <c r="SJA15" s="113"/>
      <c r="SJB15" s="113"/>
      <c r="SJC15" s="113"/>
      <c r="SJD15" s="113"/>
      <c r="SJE15" s="113"/>
      <c r="SJF15" s="113"/>
      <c r="SJG15" s="113"/>
      <c r="SJH15" s="113"/>
      <c r="SJI15" s="113"/>
      <c r="SJJ15" s="113"/>
      <c r="SJK15" s="113"/>
      <c r="SJL15" s="113"/>
      <c r="SJM15" s="113"/>
      <c r="SJN15" s="113"/>
      <c r="SJO15" s="113"/>
      <c r="SJP15" s="113"/>
      <c r="SJQ15" s="113"/>
      <c r="SJR15" s="113"/>
      <c r="SJS15" s="113"/>
      <c r="SJT15" s="113"/>
      <c r="SJU15" s="113"/>
      <c r="SJV15" s="113"/>
      <c r="SJW15" s="113"/>
      <c r="SJX15" s="113"/>
      <c r="SJY15" s="113"/>
      <c r="SJZ15" s="113"/>
      <c r="SKA15" s="113"/>
      <c r="SKB15" s="113"/>
      <c r="SKC15" s="113"/>
      <c r="SKD15" s="113"/>
      <c r="SKE15" s="113"/>
      <c r="SKF15" s="113"/>
      <c r="SKG15" s="113"/>
      <c r="SKH15" s="113"/>
      <c r="SKI15" s="113"/>
      <c r="SKJ15" s="113"/>
      <c r="SKK15" s="113"/>
      <c r="SKL15" s="113"/>
      <c r="SKM15" s="113"/>
      <c r="SKN15" s="113"/>
      <c r="SKO15" s="113"/>
      <c r="SKP15" s="113"/>
      <c r="SKQ15" s="113"/>
      <c r="SKR15" s="113"/>
      <c r="SKS15" s="113"/>
      <c r="SKT15" s="113"/>
      <c r="SKU15" s="113"/>
      <c r="SKV15" s="113"/>
      <c r="SKW15" s="113"/>
      <c r="SKX15" s="113"/>
      <c r="SKY15" s="113"/>
      <c r="SKZ15" s="113"/>
      <c r="SLA15" s="113"/>
      <c r="SLB15" s="113"/>
      <c r="SLC15" s="113"/>
      <c r="SLD15" s="113"/>
      <c r="SLE15" s="113"/>
      <c r="SLF15" s="113"/>
      <c r="SLG15" s="113"/>
      <c r="SLH15" s="113"/>
      <c r="SLI15" s="113"/>
      <c r="SLJ15" s="113"/>
      <c r="SLK15" s="113"/>
      <c r="SLL15" s="113"/>
      <c r="SLM15" s="113"/>
      <c r="SLN15" s="113"/>
      <c r="SLO15" s="113"/>
      <c r="SLP15" s="113"/>
      <c r="SLQ15" s="113"/>
      <c r="SLR15" s="113"/>
      <c r="SLS15" s="113"/>
      <c r="SLT15" s="113"/>
      <c r="SLU15" s="113"/>
      <c r="SLV15" s="113"/>
      <c r="SLW15" s="113"/>
      <c r="SLX15" s="113"/>
      <c r="SLY15" s="113"/>
      <c r="SLZ15" s="113"/>
      <c r="SMA15" s="113"/>
      <c r="SMB15" s="113"/>
      <c r="SMC15" s="113"/>
      <c r="SMD15" s="113"/>
      <c r="SME15" s="113"/>
      <c r="SMF15" s="113"/>
      <c r="SMG15" s="113"/>
      <c r="SMH15" s="113"/>
      <c r="SMI15" s="113"/>
      <c r="SMJ15" s="113"/>
      <c r="SMK15" s="113"/>
      <c r="SML15" s="113"/>
      <c r="SMM15" s="113"/>
      <c r="SMN15" s="113"/>
      <c r="SMO15" s="113"/>
      <c r="SMP15" s="113"/>
      <c r="SMQ15" s="113"/>
      <c r="SMR15" s="113"/>
      <c r="SMS15" s="113"/>
      <c r="SMT15" s="113"/>
      <c r="SMU15" s="113"/>
      <c r="SMV15" s="113"/>
      <c r="SMW15" s="113"/>
      <c r="SMX15" s="113"/>
      <c r="SMY15" s="113"/>
      <c r="SMZ15" s="113"/>
      <c r="SNA15" s="113"/>
      <c r="SNB15" s="113"/>
      <c r="SNC15" s="113"/>
      <c r="SND15" s="113"/>
      <c r="SNE15" s="113"/>
      <c r="SNF15" s="113"/>
      <c r="SNG15" s="113"/>
      <c r="SNH15" s="113"/>
      <c r="SNI15" s="113"/>
      <c r="SNJ15" s="113"/>
      <c r="SNK15" s="113"/>
      <c r="SNL15" s="113"/>
      <c r="SNM15" s="113"/>
      <c r="SNN15" s="113"/>
      <c r="SNO15" s="113"/>
      <c r="SNP15" s="113"/>
      <c r="SNQ15" s="113"/>
      <c r="SNR15" s="113"/>
      <c r="SNS15" s="113"/>
      <c r="SNT15" s="113"/>
      <c r="SNU15" s="113"/>
      <c r="SNV15" s="113"/>
      <c r="SNW15" s="113"/>
      <c r="SNX15" s="113"/>
      <c r="SNY15" s="113"/>
      <c r="SNZ15" s="113"/>
      <c r="SOA15" s="113"/>
      <c r="SOB15" s="113"/>
      <c r="SOC15" s="113"/>
      <c r="SOD15" s="113"/>
      <c r="SOE15" s="113"/>
      <c r="SOF15" s="113"/>
      <c r="SOG15" s="113"/>
      <c r="SOH15" s="113"/>
      <c r="SOI15" s="113"/>
      <c r="SOJ15" s="113"/>
      <c r="SOK15" s="113"/>
      <c r="SOL15" s="113"/>
      <c r="SOM15" s="113"/>
      <c r="SON15" s="113"/>
      <c r="SOO15" s="113"/>
      <c r="SOP15" s="113"/>
      <c r="SOQ15" s="113"/>
      <c r="SOR15" s="113"/>
      <c r="SOS15" s="113"/>
      <c r="SOT15" s="113"/>
      <c r="SOU15" s="113"/>
      <c r="SOV15" s="113"/>
      <c r="SOW15" s="113"/>
      <c r="SOX15" s="113"/>
      <c r="SOY15" s="113"/>
      <c r="SOZ15" s="113"/>
      <c r="SPA15" s="113"/>
      <c r="SPB15" s="113"/>
      <c r="SPC15" s="113"/>
      <c r="SPD15" s="113"/>
      <c r="SPE15" s="113"/>
      <c r="SPF15" s="113"/>
      <c r="SPM15" s="113"/>
      <c r="SPN15" s="113"/>
      <c r="SPO15" s="113"/>
      <c r="SPP15" s="113"/>
      <c r="SPQ15" s="113"/>
      <c r="SPR15" s="113"/>
      <c r="SPS15" s="113"/>
      <c r="SPT15" s="113"/>
      <c r="SPU15" s="113"/>
      <c r="SPV15" s="113"/>
      <c r="SPW15" s="113"/>
      <c r="SPX15" s="113"/>
      <c r="SPY15" s="113"/>
      <c r="SPZ15" s="113"/>
      <c r="SQA15" s="113"/>
      <c r="SQB15" s="113"/>
      <c r="SQC15" s="113"/>
      <c r="SQD15" s="113"/>
      <c r="SQE15" s="113"/>
      <c r="SQF15" s="113"/>
      <c r="SQG15" s="113"/>
      <c r="SQH15" s="113"/>
      <c r="SQI15" s="113"/>
      <c r="SQJ15" s="113"/>
      <c r="SQK15" s="113"/>
      <c r="SQL15" s="113"/>
      <c r="SQM15" s="113"/>
      <c r="SQN15" s="113"/>
      <c r="SQO15" s="113"/>
      <c r="SQP15" s="113"/>
      <c r="SQQ15" s="113"/>
      <c r="SQR15" s="113"/>
      <c r="SQS15" s="113"/>
      <c r="SQT15" s="113"/>
      <c r="SQU15" s="113"/>
      <c r="SQV15" s="113"/>
      <c r="SQW15" s="113"/>
      <c r="SQX15" s="113"/>
      <c r="SQY15" s="113"/>
      <c r="SQZ15" s="113"/>
      <c r="SRA15" s="113"/>
      <c r="SRB15" s="113"/>
      <c r="SRC15" s="113"/>
      <c r="SRD15" s="113"/>
      <c r="SRE15" s="113"/>
      <c r="SRF15" s="113"/>
      <c r="SRG15" s="113"/>
      <c r="SRH15" s="113"/>
      <c r="SRI15" s="113"/>
      <c r="SRJ15" s="113"/>
      <c r="SRK15" s="113"/>
      <c r="SRL15" s="113"/>
      <c r="SRM15" s="113"/>
      <c r="SRN15" s="113"/>
      <c r="SRO15" s="113"/>
      <c r="SRP15" s="113"/>
      <c r="SRQ15" s="113"/>
      <c r="SRR15" s="113"/>
      <c r="SRS15" s="113"/>
      <c r="SRT15" s="113"/>
      <c r="SRU15" s="113"/>
      <c r="SRV15" s="113"/>
      <c r="SRW15" s="113"/>
      <c r="SRX15" s="113"/>
      <c r="SRY15" s="113"/>
      <c r="SRZ15" s="113"/>
      <c r="SSA15" s="113"/>
      <c r="SSB15" s="113"/>
      <c r="SSC15" s="113"/>
      <c r="SSD15" s="113"/>
      <c r="SSE15" s="113"/>
      <c r="SSF15" s="113"/>
      <c r="SSG15" s="113"/>
      <c r="SSH15" s="113"/>
      <c r="SSI15" s="113"/>
      <c r="SSJ15" s="113"/>
      <c r="SSK15" s="113"/>
      <c r="SSL15" s="113"/>
      <c r="SSM15" s="113"/>
      <c r="SSN15" s="113"/>
      <c r="SSO15" s="113"/>
      <c r="SSP15" s="113"/>
      <c r="SSQ15" s="113"/>
      <c r="SSR15" s="113"/>
      <c r="SSS15" s="113"/>
      <c r="SST15" s="113"/>
      <c r="SSU15" s="113"/>
      <c r="SSV15" s="113"/>
      <c r="SSW15" s="113"/>
      <c r="SSX15" s="113"/>
      <c r="SSY15" s="113"/>
      <c r="SSZ15" s="113"/>
      <c r="STA15" s="113"/>
      <c r="STB15" s="113"/>
      <c r="STC15" s="113"/>
      <c r="STD15" s="113"/>
      <c r="STE15" s="113"/>
      <c r="STF15" s="113"/>
      <c r="STG15" s="113"/>
      <c r="STH15" s="113"/>
      <c r="STI15" s="113"/>
      <c r="STJ15" s="113"/>
      <c r="STK15" s="113"/>
      <c r="STL15" s="113"/>
      <c r="STM15" s="113"/>
      <c r="STN15" s="113"/>
      <c r="STO15" s="113"/>
      <c r="STP15" s="113"/>
      <c r="STQ15" s="113"/>
      <c r="STR15" s="113"/>
      <c r="STS15" s="113"/>
      <c r="STT15" s="113"/>
      <c r="STU15" s="113"/>
      <c r="STV15" s="113"/>
      <c r="STW15" s="113"/>
      <c r="STX15" s="113"/>
      <c r="STY15" s="113"/>
      <c r="STZ15" s="113"/>
      <c r="SUA15" s="113"/>
      <c r="SUB15" s="113"/>
      <c r="SUC15" s="113"/>
      <c r="SUD15" s="113"/>
      <c r="SUE15" s="113"/>
      <c r="SUF15" s="113"/>
      <c r="SUG15" s="113"/>
      <c r="SUH15" s="113"/>
      <c r="SUI15" s="113"/>
      <c r="SUJ15" s="113"/>
      <c r="SUK15" s="113"/>
      <c r="SUL15" s="113"/>
      <c r="SUM15" s="113"/>
      <c r="SUN15" s="113"/>
      <c r="SUO15" s="113"/>
      <c r="SUP15" s="113"/>
      <c r="SUQ15" s="113"/>
      <c r="SUR15" s="113"/>
      <c r="SUS15" s="113"/>
      <c r="SUT15" s="113"/>
      <c r="SUU15" s="113"/>
      <c r="SUV15" s="113"/>
      <c r="SUW15" s="113"/>
      <c r="SUX15" s="113"/>
      <c r="SUY15" s="113"/>
      <c r="SUZ15" s="113"/>
      <c r="SVA15" s="113"/>
      <c r="SVB15" s="113"/>
      <c r="SVC15" s="113"/>
      <c r="SVD15" s="113"/>
      <c r="SVE15" s="113"/>
      <c r="SVF15" s="113"/>
      <c r="SVG15" s="113"/>
      <c r="SVH15" s="113"/>
      <c r="SVI15" s="113"/>
      <c r="SVJ15" s="113"/>
      <c r="SVK15" s="113"/>
      <c r="SVL15" s="113"/>
      <c r="SVM15" s="113"/>
      <c r="SVN15" s="113"/>
      <c r="SVO15" s="113"/>
      <c r="SVP15" s="113"/>
      <c r="SVQ15" s="113"/>
      <c r="SVR15" s="113"/>
      <c r="SVS15" s="113"/>
      <c r="SVT15" s="113"/>
      <c r="SVU15" s="113"/>
      <c r="SVV15" s="113"/>
      <c r="SVW15" s="113"/>
      <c r="SVX15" s="113"/>
      <c r="SVY15" s="113"/>
      <c r="SVZ15" s="113"/>
      <c r="SWA15" s="113"/>
      <c r="SWB15" s="113"/>
      <c r="SWC15" s="113"/>
      <c r="SWD15" s="113"/>
      <c r="SWE15" s="113"/>
      <c r="SWF15" s="113"/>
      <c r="SWG15" s="113"/>
      <c r="SWH15" s="113"/>
      <c r="SWI15" s="113"/>
      <c r="SWJ15" s="113"/>
      <c r="SWK15" s="113"/>
      <c r="SWL15" s="113"/>
      <c r="SWM15" s="113"/>
      <c r="SWN15" s="113"/>
      <c r="SWO15" s="113"/>
      <c r="SWP15" s="113"/>
      <c r="SWQ15" s="113"/>
      <c r="SWR15" s="113"/>
      <c r="SWS15" s="113"/>
      <c r="SWT15" s="113"/>
      <c r="SWU15" s="113"/>
      <c r="SWV15" s="113"/>
      <c r="SWW15" s="113"/>
      <c r="SWX15" s="113"/>
      <c r="SWY15" s="113"/>
      <c r="SWZ15" s="113"/>
      <c r="SXA15" s="113"/>
      <c r="SXB15" s="113"/>
      <c r="SXC15" s="113"/>
      <c r="SXD15" s="113"/>
      <c r="SXE15" s="113"/>
      <c r="SXF15" s="113"/>
      <c r="SXG15" s="113"/>
      <c r="SXH15" s="113"/>
      <c r="SXI15" s="113"/>
      <c r="SXJ15" s="113"/>
      <c r="SXK15" s="113"/>
      <c r="SXL15" s="113"/>
      <c r="SXM15" s="113"/>
      <c r="SXN15" s="113"/>
      <c r="SXO15" s="113"/>
      <c r="SXP15" s="113"/>
      <c r="SXQ15" s="113"/>
      <c r="SXR15" s="113"/>
      <c r="SXS15" s="113"/>
      <c r="SXT15" s="113"/>
      <c r="SXU15" s="113"/>
      <c r="SXV15" s="113"/>
      <c r="SXW15" s="113"/>
      <c r="SXX15" s="113"/>
      <c r="SXY15" s="113"/>
      <c r="SXZ15" s="113"/>
      <c r="SYA15" s="113"/>
      <c r="SYB15" s="113"/>
      <c r="SYC15" s="113"/>
      <c r="SYD15" s="113"/>
      <c r="SYE15" s="113"/>
      <c r="SYF15" s="113"/>
      <c r="SYG15" s="113"/>
      <c r="SYH15" s="113"/>
      <c r="SYI15" s="113"/>
      <c r="SYJ15" s="113"/>
      <c r="SYK15" s="113"/>
      <c r="SYL15" s="113"/>
      <c r="SYM15" s="113"/>
      <c r="SYN15" s="113"/>
      <c r="SYO15" s="113"/>
      <c r="SYP15" s="113"/>
      <c r="SYQ15" s="113"/>
      <c r="SYR15" s="113"/>
      <c r="SYS15" s="113"/>
      <c r="SYT15" s="113"/>
      <c r="SYU15" s="113"/>
      <c r="SYV15" s="113"/>
      <c r="SYW15" s="113"/>
      <c r="SYX15" s="113"/>
      <c r="SYY15" s="113"/>
      <c r="SYZ15" s="113"/>
      <c r="SZA15" s="113"/>
      <c r="SZB15" s="113"/>
      <c r="SZI15" s="113"/>
      <c r="SZJ15" s="113"/>
      <c r="SZK15" s="113"/>
      <c r="SZL15" s="113"/>
      <c r="SZM15" s="113"/>
      <c r="SZN15" s="113"/>
      <c r="SZO15" s="113"/>
      <c r="SZP15" s="113"/>
      <c r="SZQ15" s="113"/>
      <c r="SZR15" s="113"/>
      <c r="SZS15" s="113"/>
      <c r="SZT15" s="113"/>
      <c r="SZU15" s="113"/>
      <c r="SZV15" s="113"/>
      <c r="SZW15" s="113"/>
      <c r="SZX15" s="113"/>
      <c r="SZY15" s="113"/>
      <c r="SZZ15" s="113"/>
      <c r="TAA15" s="113"/>
      <c r="TAB15" s="113"/>
      <c r="TAC15" s="113"/>
      <c r="TAD15" s="113"/>
      <c r="TAE15" s="113"/>
      <c r="TAF15" s="113"/>
      <c r="TAG15" s="113"/>
      <c r="TAH15" s="113"/>
      <c r="TAI15" s="113"/>
      <c r="TAJ15" s="113"/>
      <c r="TAK15" s="113"/>
      <c r="TAL15" s="113"/>
      <c r="TAM15" s="113"/>
      <c r="TAN15" s="113"/>
      <c r="TAO15" s="113"/>
      <c r="TAP15" s="113"/>
      <c r="TAQ15" s="113"/>
      <c r="TAR15" s="113"/>
      <c r="TAS15" s="113"/>
      <c r="TAT15" s="113"/>
      <c r="TAU15" s="113"/>
      <c r="TAV15" s="113"/>
      <c r="TAW15" s="113"/>
      <c r="TAX15" s="113"/>
      <c r="TAY15" s="113"/>
      <c r="TAZ15" s="113"/>
      <c r="TBA15" s="113"/>
      <c r="TBB15" s="113"/>
      <c r="TBC15" s="113"/>
      <c r="TBD15" s="113"/>
      <c r="TBE15" s="113"/>
      <c r="TBF15" s="113"/>
      <c r="TBG15" s="113"/>
      <c r="TBH15" s="113"/>
      <c r="TBI15" s="113"/>
      <c r="TBJ15" s="113"/>
      <c r="TBK15" s="113"/>
      <c r="TBL15" s="113"/>
      <c r="TBM15" s="113"/>
      <c r="TBN15" s="113"/>
      <c r="TBO15" s="113"/>
      <c r="TBP15" s="113"/>
      <c r="TBQ15" s="113"/>
      <c r="TBR15" s="113"/>
      <c r="TBS15" s="113"/>
      <c r="TBT15" s="113"/>
      <c r="TBU15" s="113"/>
      <c r="TBV15" s="113"/>
      <c r="TBW15" s="113"/>
      <c r="TBX15" s="113"/>
      <c r="TBY15" s="113"/>
      <c r="TBZ15" s="113"/>
      <c r="TCA15" s="113"/>
      <c r="TCB15" s="113"/>
      <c r="TCC15" s="113"/>
      <c r="TCD15" s="113"/>
      <c r="TCE15" s="113"/>
      <c r="TCF15" s="113"/>
      <c r="TCG15" s="113"/>
      <c r="TCH15" s="113"/>
      <c r="TCI15" s="113"/>
      <c r="TCJ15" s="113"/>
      <c r="TCK15" s="113"/>
      <c r="TCL15" s="113"/>
      <c r="TCM15" s="113"/>
      <c r="TCN15" s="113"/>
      <c r="TCO15" s="113"/>
      <c r="TCP15" s="113"/>
      <c r="TCQ15" s="113"/>
      <c r="TCR15" s="113"/>
      <c r="TCS15" s="113"/>
      <c r="TCT15" s="113"/>
      <c r="TCU15" s="113"/>
      <c r="TCV15" s="113"/>
      <c r="TCW15" s="113"/>
      <c r="TCX15" s="113"/>
      <c r="TCY15" s="113"/>
      <c r="TCZ15" s="113"/>
      <c r="TDA15" s="113"/>
      <c r="TDB15" s="113"/>
      <c r="TDC15" s="113"/>
      <c r="TDD15" s="113"/>
      <c r="TDE15" s="113"/>
      <c r="TDF15" s="113"/>
      <c r="TDG15" s="113"/>
      <c r="TDH15" s="113"/>
      <c r="TDI15" s="113"/>
      <c r="TDJ15" s="113"/>
      <c r="TDK15" s="113"/>
      <c r="TDL15" s="113"/>
      <c r="TDM15" s="113"/>
      <c r="TDN15" s="113"/>
      <c r="TDO15" s="113"/>
      <c r="TDP15" s="113"/>
      <c r="TDQ15" s="113"/>
      <c r="TDR15" s="113"/>
      <c r="TDS15" s="113"/>
      <c r="TDT15" s="113"/>
      <c r="TDU15" s="113"/>
      <c r="TDV15" s="113"/>
      <c r="TDW15" s="113"/>
      <c r="TDX15" s="113"/>
      <c r="TDY15" s="113"/>
      <c r="TDZ15" s="113"/>
      <c r="TEA15" s="113"/>
      <c r="TEB15" s="113"/>
      <c r="TEC15" s="113"/>
      <c r="TED15" s="113"/>
      <c r="TEE15" s="113"/>
      <c r="TEF15" s="113"/>
      <c r="TEG15" s="113"/>
      <c r="TEH15" s="113"/>
      <c r="TEI15" s="113"/>
      <c r="TEJ15" s="113"/>
      <c r="TEK15" s="113"/>
      <c r="TEL15" s="113"/>
      <c r="TEM15" s="113"/>
      <c r="TEN15" s="113"/>
      <c r="TEO15" s="113"/>
      <c r="TEP15" s="113"/>
      <c r="TEQ15" s="113"/>
      <c r="TER15" s="113"/>
      <c r="TES15" s="113"/>
      <c r="TET15" s="113"/>
      <c r="TEU15" s="113"/>
      <c r="TEV15" s="113"/>
      <c r="TEW15" s="113"/>
      <c r="TEX15" s="113"/>
      <c r="TEY15" s="113"/>
      <c r="TEZ15" s="113"/>
      <c r="TFA15" s="113"/>
      <c r="TFB15" s="113"/>
      <c r="TFC15" s="113"/>
      <c r="TFD15" s="113"/>
      <c r="TFE15" s="113"/>
      <c r="TFF15" s="113"/>
      <c r="TFG15" s="113"/>
      <c r="TFH15" s="113"/>
      <c r="TFI15" s="113"/>
      <c r="TFJ15" s="113"/>
      <c r="TFK15" s="113"/>
      <c r="TFL15" s="113"/>
      <c r="TFM15" s="113"/>
      <c r="TFN15" s="113"/>
      <c r="TFO15" s="113"/>
      <c r="TFP15" s="113"/>
      <c r="TFQ15" s="113"/>
      <c r="TFR15" s="113"/>
      <c r="TFS15" s="113"/>
      <c r="TFT15" s="113"/>
      <c r="TFU15" s="113"/>
      <c r="TFV15" s="113"/>
      <c r="TFW15" s="113"/>
      <c r="TFX15" s="113"/>
      <c r="TFY15" s="113"/>
      <c r="TFZ15" s="113"/>
      <c r="TGA15" s="113"/>
      <c r="TGB15" s="113"/>
      <c r="TGC15" s="113"/>
      <c r="TGD15" s="113"/>
      <c r="TGE15" s="113"/>
      <c r="TGF15" s="113"/>
      <c r="TGG15" s="113"/>
      <c r="TGH15" s="113"/>
      <c r="TGI15" s="113"/>
      <c r="TGJ15" s="113"/>
      <c r="TGK15" s="113"/>
      <c r="TGL15" s="113"/>
      <c r="TGM15" s="113"/>
      <c r="TGN15" s="113"/>
      <c r="TGO15" s="113"/>
      <c r="TGP15" s="113"/>
      <c r="TGQ15" s="113"/>
      <c r="TGR15" s="113"/>
      <c r="TGS15" s="113"/>
      <c r="TGT15" s="113"/>
      <c r="TGU15" s="113"/>
      <c r="TGV15" s="113"/>
      <c r="TGW15" s="113"/>
      <c r="TGX15" s="113"/>
      <c r="TGY15" s="113"/>
      <c r="TGZ15" s="113"/>
      <c r="THA15" s="113"/>
      <c r="THB15" s="113"/>
      <c r="THC15" s="113"/>
      <c r="THD15" s="113"/>
      <c r="THE15" s="113"/>
      <c r="THF15" s="113"/>
      <c r="THG15" s="113"/>
      <c r="THH15" s="113"/>
      <c r="THI15" s="113"/>
      <c r="THJ15" s="113"/>
      <c r="THK15" s="113"/>
      <c r="THL15" s="113"/>
      <c r="THM15" s="113"/>
      <c r="THN15" s="113"/>
      <c r="THO15" s="113"/>
      <c r="THP15" s="113"/>
      <c r="THQ15" s="113"/>
      <c r="THR15" s="113"/>
      <c r="THS15" s="113"/>
      <c r="THT15" s="113"/>
      <c r="THU15" s="113"/>
      <c r="THV15" s="113"/>
      <c r="THW15" s="113"/>
      <c r="THX15" s="113"/>
      <c r="THY15" s="113"/>
      <c r="THZ15" s="113"/>
      <c r="TIA15" s="113"/>
      <c r="TIB15" s="113"/>
      <c r="TIC15" s="113"/>
      <c r="TID15" s="113"/>
      <c r="TIE15" s="113"/>
      <c r="TIF15" s="113"/>
      <c r="TIG15" s="113"/>
      <c r="TIH15" s="113"/>
      <c r="TII15" s="113"/>
      <c r="TIJ15" s="113"/>
      <c r="TIK15" s="113"/>
      <c r="TIL15" s="113"/>
      <c r="TIM15" s="113"/>
      <c r="TIN15" s="113"/>
      <c r="TIO15" s="113"/>
      <c r="TIP15" s="113"/>
      <c r="TIQ15" s="113"/>
      <c r="TIR15" s="113"/>
      <c r="TIS15" s="113"/>
      <c r="TIT15" s="113"/>
      <c r="TIU15" s="113"/>
      <c r="TIV15" s="113"/>
      <c r="TIW15" s="113"/>
      <c r="TIX15" s="113"/>
      <c r="TJE15" s="113"/>
      <c r="TJF15" s="113"/>
      <c r="TJG15" s="113"/>
      <c r="TJH15" s="113"/>
      <c r="TJI15" s="113"/>
      <c r="TJJ15" s="113"/>
      <c r="TJK15" s="113"/>
      <c r="TJL15" s="113"/>
      <c r="TJM15" s="113"/>
      <c r="TJN15" s="113"/>
      <c r="TJO15" s="113"/>
      <c r="TJP15" s="113"/>
      <c r="TJQ15" s="113"/>
      <c r="TJR15" s="113"/>
      <c r="TJS15" s="113"/>
      <c r="TJT15" s="113"/>
      <c r="TJU15" s="113"/>
      <c r="TJV15" s="113"/>
      <c r="TJW15" s="113"/>
      <c r="TJX15" s="113"/>
      <c r="TJY15" s="113"/>
      <c r="TJZ15" s="113"/>
      <c r="TKA15" s="113"/>
      <c r="TKB15" s="113"/>
      <c r="TKC15" s="113"/>
      <c r="TKD15" s="113"/>
      <c r="TKE15" s="113"/>
      <c r="TKF15" s="113"/>
      <c r="TKG15" s="113"/>
      <c r="TKH15" s="113"/>
      <c r="TKI15" s="113"/>
      <c r="TKJ15" s="113"/>
      <c r="TKK15" s="113"/>
      <c r="TKL15" s="113"/>
      <c r="TKM15" s="113"/>
      <c r="TKN15" s="113"/>
      <c r="TKO15" s="113"/>
      <c r="TKP15" s="113"/>
      <c r="TKQ15" s="113"/>
      <c r="TKR15" s="113"/>
      <c r="TKS15" s="113"/>
      <c r="TKT15" s="113"/>
      <c r="TKU15" s="113"/>
      <c r="TKV15" s="113"/>
      <c r="TKW15" s="113"/>
      <c r="TKX15" s="113"/>
      <c r="TKY15" s="113"/>
      <c r="TKZ15" s="113"/>
      <c r="TLA15" s="113"/>
      <c r="TLB15" s="113"/>
      <c r="TLC15" s="113"/>
      <c r="TLD15" s="113"/>
      <c r="TLE15" s="113"/>
      <c r="TLF15" s="113"/>
      <c r="TLG15" s="113"/>
      <c r="TLH15" s="113"/>
      <c r="TLI15" s="113"/>
      <c r="TLJ15" s="113"/>
      <c r="TLK15" s="113"/>
      <c r="TLL15" s="113"/>
      <c r="TLM15" s="113"/>
      <c r="TLN15" s="113"/>
      <c r="TLO15" s="113"/>
      <c r="TLP15" s="113"/>
      <c r="TLQ15" s="113"/>
      <c r="TLR15" s="113"/>
      <c r="TLS15" s="113"/>
      <c r="TLT15" s="113"/>
      <c r="TLU15" s="113"/>
      <c r="TLV15" s="113"/>
      <c r="TLW15" s="113"/>
      <c r="TLX15" s="113"/>
      <c r="TLY15" s="113"/>
      <c r="TLZ15" s="113"/>
      <c r="TMA15" s="113"/>
      <c r="TMB15" s="113"/>
      <c r="TMC15" s="113"/>
      <c r="TMD15" s="113"/>
      <c r="TME15" s="113"/>
      <c r="TMF15" s="113"/>
      <c r="TMG15" s="113"/>
      <c r="TMH15" s="113"/>
      <c r="TMI15" s="113"/>
      <c r="TMJ15" s="113"/>
      <c r="TMK15" s="113"/>
      <c r="TML15" s="113"/>
      <c r="TMM15" s="113"/>
      <c r="TMN15" s="113"/>
      <c r="TMO15" s="113"/>
      <c r="TMP15" s="113"/>
      <c r="TMQ15" s="113"/>
      <c r="TMR15" s="113"/>
      <c r="TMS15" s="113"/>
      <c r="TMT15" s="113"/>
      <c r="TMU15" s="113"/>
      <c r="TMV15" s="113"/>
      <c r="TMW15" s="113"/>
      <c r="TMX15" s="113"/>
      <c r="TMY15" s="113"/>
      <c r="TMZ15" s="113"/>
      <c r="TNA15" s="113"/>
      <c r="TNB15" s="113"/>
      <c r="TNC15" s="113"/>
      <c r="TND15" s="113"/>
      <c r="TNE15" s="113"/>
      <c r="TNF15" s="113"/>
      <c r="TNG15" s="113"/>
      <c r="TNH15" s="113"/>
      <c r="TNI15" s="113"/>
      <c r="TNJ15" s="113"/>
      <c r="TNK15" s="113"/>
      <c r="TNL15" s="113"/>
      <c r="TNM15" s="113"/>
      <c r="TNN15" s="113"/>
      <c r="TNO15" s="113"/>
      <c r="TNP15" s="113"/>
      <c r="TNQ15" s="113"/>
      <c r="TNR15" s="113"/>
      <c r="TNS15" s="113"/>
      <c r="TNT15" s="113"/>
      <c r="TNU15" s="113"/>
      <c r="TNV15" s="113"/>
      <c r="TNW15" s="113"/>
      <c r="TNX15" s="113"/>
      <c r="TNY15" s="113"/>
      <c r="TNZ15" s="113"/>
      <c r="TOA15" s="113"/>
      <c r="TOB15" s="113"/>
      <c r="TOC15" s="113"/>
      <c r="TOD15" s="113"/>
      <c r="TOE15" s="113"/>
      <c r="TOF15" s="113"/>
      <c r="TOG15" s="113"/>
      <c r="TOH15" s="113"/>
      <c r="TOI15" s="113"/>
      <c r="TOJ15" s="113"/>
      <c r="TOK15" s="113"/>
      <c r="TOL15" s="113"/>
      <c r="TOM15" s="113"/>
      <c r="TON15" s="113"/>
      <c r="TOO15" s="113"/>
      <c r="TOP15" s="113"/>
      <c r="TOQ15" s="113"/>
      <c r="TOR15" s="113"/>
      <c r="TOS15" s="113"/>
      <c r="TOT15" s="113"/>
      <c r="TOU15" s="113"/>
      <c r="TOV15" s="113"/>
      <c r="TOW15" s="113"/>
      <c r="TOX15" s="113"/>
      <c r="TOY15" s="113"/>
      <c r="TOZ15" s="113"/>
      <c r="TPA15" s="113"/>
      <c r="TPB15" s="113"/>
      <c r="TPC15" s="113"/>
      <c r="TPD15" s="113"/>
      <c r="TPE15" s="113"/>
      <c r="TPF15" s="113"/>
      <c r="TPG15" s="113"/>
      <c r="TPH15" s="113"/>
      <c r="TPI15" s="113"/>
      <c r="TPJ15" s="113"/>
      <c r="TPK15" s="113"/>
      <c r="TPL15" s="113"/>
      <c r="TPM15" s="113"/>
      <c r="TPN15" s="113"/>
      <c r="TPO15" s="113"/>
      <c r="TPP15" s="113"/>
      <c r="TPQ15" s="113"/>
      <c r="TPR15" s="113"/>
      <c r="TPS15" s="113"/>
      <c r="TPT15" s="113"/>
      <c r="TPU15" s="113"/>
      <c r="TPV15" s="113"/>
      <c r="TPW15" s="113"/>
      <c r="TPX15" s="113"/>
      <c r="TPY15" s="113"/>
      <c r="TPZ15" s="113"/>
      <c r="TQA15" s="113"/>
      <c r="TQB15" s="113"/>
      <c r="TQC15" s="113"/>
      <c r="TQD15" s="113"/>
      <c r="TQE15" s="113"/>
      <c r="TQF15" s="113"/>
      <c r="TQG15" s="113"/>
      <c r="TQH15" s="113"/>
      <c r="TQI15" s="113"/>
      <c r="TQJ15" s="113"/>
      <c r="TQK15" s="113"/>
      <c r="TQL15" s="113"/>
      <c r="TQM15" s="113"/>
      <c r="TQN15" s="113"/>
      <c r="TQO15" s="113"/>
      <c r="TQP15" s="113"/>
      <c r="TQQ15" s="113"/>
      <c r="TQR15" s="113"/>
      <c r="TQS15" s="113"/>
      <c r="TQT15" s="113"/>
      <c r="TQU15" s="113"/>
      <c r="TQV15" s="113"/>
      <c r="TQW15" s="113"/>
      <c r="TQX15" s="113"/>
      <c r="TQY15" s="113"/>
      <c r="TQZ15" s="113"/>
      <c r="TRA15" s="113"/>
      <c r="TRB15" s="113"/>
      <c r="TRC15" s="113"/>
      <c r="TRD15" s="113"/>
      <c r="TRE15" s="113"/>
      <c r="TRF15" s="113"/>
      <c r="TRG15" s="113"/>
      <c r="TRH15" s="113"/>
      <c r="TRI15" s="113"/>
      <c r="TRJ15" s="113"/>
      <c r="TRK15" s="113"/>
      <c r="TRL15" s="113"/>
      <c r="TRM15" s="113"/>
      <c r="TRN15" s="113"/>
      <c r="TRO15" s="113"/>
      <c r="TRP15" s="113"/>
      <c r="TRQ15" s="113"/>
      <c r="TRR15" s="113"/>
      <c r="TRS15" s="113"/>
      <c r="TRT15" s="113"/>
      <c r="TRU15" s="113"/>
      <c r="TRV15" s="113"/>
      <c r="TRW15" s="113"/>
      <c r="TRX15" s="113"/>
      <c r="TRY15" s="113"/>
      <c r="TRZ15" s="113"/>
      <c r="TSA15" s="113"/>
      <c r="TSB15" s="113"/>
      <c r="TSC15" s="113"/>
      <c r="TSD15" s="113"/>
      <c r="TSE15" s="113"/>
      <c r="TSF15" s="113"/>
      <c r="TSG15" s="113"/>
      <c r="TSH15" s="113"/>
      <c r="TSI15" s="113"/>
      <c r="TSJ15" s="113"/>
      <c r="TSK15" s="113"/>
      <c r="TSL15" s="113"/>
      <c r="TSM15" s="113"/>
      <c r="TSN15" s="113"/>
      <c r="TSO15" s="113"/>
      <c r="TSP15" s="113"/>
      <c r="TSQ15" s="113"/>
      <c r="TSR15" s="113"/>
      <c r="TSS15" s="113"/>
      <c r="TST15" s="113"/>
      <c r="TTA15" s="113"/>
      <c r="TTB15" s="113"/>
      <c r="TTC15" s="113"/>
      <c r="TTD15" s="113"/>
      <c r="TTE15" s="113"/>
      <c r="TTF15" s="113"/>
      <c r="TTG15" s="113"/>
      <c r="TTH15" s="113"/>
      <c r="TTI15" s="113"/>
      <c r="TTJ15" s="113"/>
      <c r="TTK15" s="113"/>
      <c r="TTL15" s="113"/>
      <c r="TTM15" s="113"/>
      <c r="TTN15" s="113"/>
      <c r="TTO15" s="113"/>
      <c r="TTP15" s="113"/>
      <c r="TTQ15" s="113"/>
      <c r="TTR15" s="113"/>
      <c r="TTS15" s="113"/>
      <c r="TTT15" s="113"/>
      <c r="TTU15" s="113"/>
      <c r="TTV15" s="113"/>
      <c r="TTW15" s="113"/>
      <c r="TTX15" s="113"/>
      <c r="TTY15" s="113"/>
      <c r="TTZ15" s="113"/>
      <c r="TUA15" s="113"/>
      <c r="TUB15" s="113"/>
      <c r="TUC15" s="113"/>
      <c r="TUD15" s="113"/>
      <c r="TUE15" s="113"/>
      <c r="TUF15" s="113"/>
      <c r="TUG15" s="113"/>
      <c r="TUH15" s="113"/>
      <c r="TUI15" s="113"/>
      <c r="TUJ15" s="113"/>
      <c r="TUK15" s="113"/>
      <c r="TUL15" s="113"/>
      <c r="TUM15" s="113"/>
      <c r="TUN15" s="113"/>
      <c r="TUO15" s="113"/>
      <c r="TUP15" s="113"/>
      <c r="TUQ15" s="113"/>
      <c r="TUR15" s="113"/>
      <c r="TUS15" s="113"/>
      <c r="TUT15" s="113"/>
      <c r="TUU15" s="113"/>
      <c r="TUV15" s="113"/>
      <c r="TUW15" s="113"/>
      <c r="TUX15" s="113"/>
      <c r="TUY15" s="113"/>
      <c r="TUZ15" s="113"/>
      <c r="TVA15" s="113"/>
      <c r="TVB15" s="113"/>
      <c r="TVC15" s="113"/>
      <c r="TVD15" s="113"/>
      <c r="TVE15" s="113"/>
      <c r="TVF15" s="113"/>
      <c r="TVG15" s="113"/>
      <c r="TVH15" s="113"/>
      <c r="TVI15" s="113"/>
      <c r="TVJ15" s="113"/>
      <c r="TVK15" s="113"/>
      <c r="TVL15" s="113"/>
      <c r="TVM15" s="113"/>
      <c r="TVN15" s="113"/>
      <c r="TVO15" s="113"/>
      <c r="TVP15" s="113"/>
      <c r="TVQ15" s="113"/>
      <c r="TVR15" s="113"/>
      <c r="TVS15" s="113"/>
      <c r="TVT15" s="113"/>
      <c r="TVU15" s="113"/>
      <c r="TVV15" s="113"/>
      <c r="TVW15" s="113"/>
      <c r="TVX15" s="113"/>
      <c r="TVY15" s="113"/>
      <c r="TVZ15" s="113"/>
      <c r="TWA15" s="113"/>
      <c r="TWB15" s="113"/>
      <c r="TWC15" s="113"/>
      <c r="TWD15" s="113"/>
      <c r="TWE15" s="113"/>
      <c r="TWF15" s="113"/>
      <c r="TWG15" s="113"/>
      <c r="TWH15" s="113"/>
      <c r="TWI15" s="113"/>
      <c r="TWJ15" s="113"/>
      <c r="TWK15" s="113"/>
      <c r="TWL15" s="113"/>
      <c r="TWM15" s="113"/>
      <c r="TWN15" s="113"/>
      <c r="TWO15" s="113"/>
      <c r="TWP15" s="113"/>
      <c r="TWQ15" s="113"/>
      <c r="TWR15" s="113"/>
      <c r="TWS15" s="113"/>
      <c r="TWT15" s="113"/>
      <c r="TWU15" s="113"/>
      <c r="TWV15" s="113"/>
      <c r="TWW15" s="113"/>
      <c r="TWX15" s="113"/>
      <c r="TWY15" s="113"/>
      <c r="TWZ15" s="113"/>
      <c r="TXA15" s="113"/>
      <c r="TXB15" s="113"/>
      <c r="TXC15" s="113"/>
      <c r="TXD15" s="113"/>
      <c r="TXE15" s="113"/>
      <c r="TXF15" s="113"/>
      <c r="TXG15" s="113"/>
      <c r="TXH15" s="113"/>
      <c r="TXI15" s="113"/>
      <c r="TXJ15" s="113"/>
      <c r="TXK15" s="113"/>
      <c r="TXL15" s="113"/>
      <c r="TXM15" s="113"/>
      <c r="TXN15" s="113"/>
      <c r="TXO15" s="113"/>
      <c r="TXP15" s="113"/>
      <c r="TXQ15" s="113"/>
      <c r="TXR15" s="113"/>
      <c r="TXS15" s="113"/>
      <c r="TXT15" s="113"/>
      <c r="TXU15" s="113"/>
      <c r="TXV15" s="113"/>
      <c r="TXW15" s="113"/>
      <c r="TXX15" s="113"/>
      <c r="TXY15" s="113"/>
      <c r="TXZ15" s="113"/>
      <c r="TYA15" s="113"/>
      <c r="TYB15" s="113"/>
      <c r="TYC15" s="113"/>
      <c r="TYD15" s="113"/>
      <c r="TYE15" s="113"/>
      <c r="TYF15" s="113"/>
      <c r="TYG15" s="113"/>
      <c r="TYH15" s="113"/>
      <c r="TYI15" s="113"/>
      <c r="TYJ15" s="113"/>
      <c r="TYK15" s="113"/>
      <c r="TYL15" s="113"/>
      <c r="TYM15" s="113"/>
      <c r="TYN15" s="113"/>
      <c r="TYO15" s="113"/>
      <c r="TYP15" s="113"/>
      <c r="TYQ15" s="113"/>
      <c r="TYR15" s="113"/>
      <c r="TYS15" s="113"/>
      <c r="TYT15" s="113"/>
      <c r="TYU15" s="113"/>
      <c r="TYV15" s="113"/>
      <c r="TYW15" s="113"/>
      <c r="TYX15" s="113"/>
      <c r="TYY15" s="113"/>
      <c r="TYZ15" s="113"/>
      <c r="TZA15" s="113"/>
      <c r="TZB15" s="113"/>
      <c r="TZC15" s="113"/>
      <c r="TZD15" s="113"/>
      <c r="TZE15" s="113"/>
      <c r="TZF15" s="113"/>
      <c r="TZG15" s="113"/>
      <c r="TZH15" s="113"/>
      <c r="TZI15" s="113"/>
      <c r="TZJ15" s="113"/>
      <c r="TZK15" s="113"/>
      <c r="TZL15" s="113"/>
      <c r="TZM15" s="113"/>
      <c r="TZN15" s="113"/>
      <c r="TZO15" s="113"/>
      <c r="TZP15" s="113"/>
      <c r="TZQ15" s="113"/>
      <c r="TZR15" s="113"/>
      <c r="TZS15" s="113"/>
      <c r="TZT15" s="113"/>
      <c r="TZU15" s="113"/>
      <c r="TZV15" s="113"/>
      <c r="TZW15" s="113"/>
      <c r="TZX15" s="113"/>
      <c r="TZY15" s="113"/>
      <c r="TZZ15" s="113"/>
      <c r="UAA15" s="113"/>
      <c r="UAB15" s="113"/>
      <c r="UAC15" s="113"/>
      <c r="UAD15" s="113"/>
      <c r="UAE15" s="113"/>
      <c r="UAF15" s="113"/>
      <c r="UAG15" s="113"/>
      <c r="UAH15" s="113"/>
      <c r="UAI15" s="113"/>
      <c r="UAJ15" s="113"/>
      <c r="UAK15" s="113"/>
      <c r="UAL15" s="113"/>
      <c r="UAM15" s="113"/>
      <c r="UAN15" s="113"/>
      <c r="UAO15" s="113"/>
      <c r="UAP15" s="113"/>
      <c r="UAQ15" s="113"/>
      <c r="UAR15" s="113"/>
      <c r="UAS15" s="113"/>
      <c r="UAT15" s="113"/>
      <c r="UAU15" s="113"/>
      <c r="UAV15" s="113"/>
      <c r="UAW15" s="113"/>
      <c r="UAX15" s="113"/>
      <c r="UAY15" s="113"/>
      <c r="UAZ15" s="113"/>
      <c r="UBA15" s="113"/>
      <c r="UBB15" s="113"/>
      <c r="UBC15" s="113"/>
      <c r="UBD15" s="113"/>
      <c r="UBE15" s="113"/>
      <c r="UBF15" s="113"/>
      <c r="UBG15" s="113"/>
      <c r="UBH15" s="113"/>
      <c r="UBI15" s="113"/>
      <c r="UBJ15" s="113"/>
      <c r="UBK15" s="113"/>
      <c r="UBL15" s="113"/>
      <c r="UBM15" s="113"/>
      <c r="UBN15" s="113"/>
      <c r="UBO15" s="113"/>
      <c r="UBP15" s="113"/>
      <c r="UBQ15" s="113"/>
      <c r="UBR15" s="113"/>
      <c r="UBS15" s="113"/>
      <c r="UBT15" s="113"/>
      <c r="UBU15" s="113"/>
      <c r="UBV15" s="113"/>
      <c r="UBW15" s="113"/>
      <c r="UBX15" s="113"/>
      <c r="UBY15" s="113"/>
      <c r="UBZ15" s="113"/>
      <c r="UCA15" s="113"/>
      <c r="UCB15" s="113"/>
      <c r="UCC15" s="113"/>
      <c r="UCD15" s="113"/>
      <c r="UCE15" s="113"/>
      <c r="UCF15" s="113"/>
      <c r="UCG15" s="113"/>
      <c r="UCH15" s="113"/>
      <c r="UCI15" s="113"/>
      <c r="UCJ15" s="113"/>
      <c r="UCK15" s="113"/>
      <c r="UCL15" s="113"/>
      <c r="UCM15" s="113"/>
      <c r="UCN15" s="113"/>
      <c r="UCO15" s="113"/>
      <c r="UCP15" s="113"/>
      <c r="UCW15" s="113"/>
      <c r="UCX15" s="113"/>
      <c r="UCY15" s="113"/>
      <c r="UCZ15" s="113"/>
      <c r="UDA15" s="113"/>
      <c r="UDB15" s="113"/>
      <c r="UDC15" s="113"/>
      <c r="UDD15" s="113"/>
      <c r="UDE15" s="113"/>
      <c r="UDF15" s="113"/>
      <c r="UDG15" s="113"/>
      <c r="UDH15" s="113"/>
      <c r="UDI15" s="113"/>
      <c r="UDJ15" s="113"/>
      <c r="UDK15" s="113"/>
      <c r="UDL15" s="113"/>
      <c r="UDM15" s="113"/>
      <c r="UDN15" s="113"/>
      <c r="UDO15" s="113"/>
      <c r="UDP15" s="113"/>
      <c r="UDQ15" s="113"/>
      <c r="UDR15" s="113"/>
      <c r="UDS15" s="113"/>
      <c r="UDT15" s="113"/>
      <c r="UDU15" s="113"/>
      <c r="UDV15" s="113"/>
      <c r="UDW15" s="113"/>
      <c r="UDX15" s="113"/>
      <c r="UDY15" s="113"/>
      <c r="UDZ15" s="113"/>
      <c r="UEA15" s="113"/>
      <c r="UEB15" s="113"/>
      <c r="UEC15" s="113"/>
      <c r="UED15" s="113"/>
      <c r="UEE15" s="113"/>
      <c r="UEF15" s="113"/>
      <c r="UEG15" s="113"/>
      <c r="UEH15" s="113"/>
      <c r="UEI15" s="113"/>
      <c r="UEJ15" s="113"/>
      <c r="UEK15" s="113"/>
      <c r="UEL15" s="113"/>
      <c r="UEM15" s="113"/>
      <c r="UEN15" s="113"/>
      <c r="UEO15" s="113"/>
      <c r="UEP15" s="113"/>
      <c r="UEQ15" s="113"/>
      <c r="UER15" s="113"/>
      <c r="UES15" s="113"/>
      <c r="UET15" s="113"/>
      <c r="UEU15" s="113"/>
      <c r="UEV15" s="113"/>
      <c r="UEW15" s="113"/>
      <c r="UEX15" s="113"/>
      <c r="UEY15" s="113"/>
      <c r="UEZ15" s="113"/>
      <c r="UFA15" s="113"/>
      <c r="UFB15" s="113"/>
      <c r="UFC15" s="113"/>
      <c r="UFD15" s="113"/>
      <c r="UFE15" s="113"/>
      <c r="UFF15" s="113"/>
      <c r="UFG15" s="113"/>
      <c r="UFH15" s="113"/>
      <c r="UFI15" s="113"/>
      <c r="UFJ15" s="113"/>
      <c r="UFK15" s="113"/>
      <c r="UFL15" s="113"/>
      <c r="UFM15" s="113"/>
      <c r="UFN15" s="113"/>
      <c r="UFO15" s="113"/>
      <c r="UFP15" s="113"/>
      <c r="UFQ15" s="113"/>
      <c r="UFR15" s="113"/>
      <c r="UFS15" s="113"/>
      <c r="UFT15" s="113"/>
      <c r="UFU15" s="113"/>
      <c r="UFV15" s="113"/>
      <c r="UFW15" s="113"/>
      <c r="UFX15" s="113"/>
      <c r="UFY15" s="113"/>
      <c r="UFZ15" s="113"/>
      <c r="UGA15" s="113"/>
      <c r="UGB15" s="113"/>
      <c r="UGC15" s="113"/>
      <c r="UGD15" s="113"/>
      <c r="UGE15" s="113"/>
      <c r="UGF15" s="113"/>
      <c r="UGG15" s="113"/>
      <c r="UGH15" s="113"/>
      <c r="UGI15" s="113"/>
      <c r="UGJ15" s="113"/>
      <c r="UGK15" s="113"/>
      <c r="UGL15" s="113"/>
      <c r="UGM15" s="113"/>
      <c r="UGN15" s="113"/>
      <c r="UGO15" s="113"/>
      <c r="UGP15" s="113"/>
      <c r="UGQ15" s="113"/>
      <c r="UGR15" s="113"/>
      <c r="UGS15" s="113"/>
      <c r="UGT15" s="113"/>
      <c r="UGU15" s="113"/>
      <c r="UGV15" s="113"/>
      <c r="UGW15" s="113"/>
      <c r="UGX15" s="113"/>
      <c r="UGY15" s="113"/>
      <c r="UGZ15" s="113"/>
      <c r="UHA15" s="113"/>
      <c r="UHB15" s="113"/>
      <c r="UHC15" s="113"/>
      <c r="UHD15" s="113"/>
      <c r="UHE15" s="113"/>
      <c r="UHF15" s="113"/>
      <c r="UHG15" s="113"/>
      <c r="UHH15" s="113"/>
      <c r="UHI15" s="113"/>
      <c r="UHJ15" s="113"/>
      <c r="UHK15" s="113"/>
      <c r="UHL15" s="113"/>
      <c r="UHM15" s="113"/>
      <c r="UHN15" s="113"/>
      <c r="UHO15" s="113"/>
      <c r="UHP15" s="113"/>
      <c r="UHQ15" s="113"/>
      <c r="UHR15" s="113"/>
      <c r="UHS15" s="113"/>
      <c r="UHT15" s="113"/>
      <c r="UHU15" s="113"/>
      <c r="UHV15" s="113"/>
      <c r="UHW15" s="113"/>
      <c r="UHX15" s="113"/>
      <c r="UHY15" s="113"/>
      <c r="UHZ15" s="113"/>
      <c r="UIA15" s="113"/>
      <c r="UIB15" s="113"/>
      <c r="UIC15" s="113"/>
      <c r="UID15" s="113"/>
      <c r="UIE15" s="113"/>
      <c r="UIF15" s="113"/>
      <c r="UIG15" s="113"/>
      <c r="UIH15" s="113"/>
      <c r="UII15" s="113"/>
      <c r="UIJ15" s="113"/>
      <c r="UIK15" s="113"/>
      <c r="UIL15" s="113"/>
      <c r="UIM15" s="113"/>
      <c r="UIN15" s="113"/>
      <c r="UIO15" s="113"/>
      <c r="UIP15" s="113"/>
      <c r="UIQ15" s="113"/>
      <c r="UIR15" s="113"/>
      <c r="UIS15" s="113"/>
      <c r="UIT15" s="113"/>
      <c r="UIU15" s="113"/>
      <c r="UIV15" s="113"/>
      <c r="UIW15" s="113"/>
      <c r="UIX15" s="113"/>
      <c r="UIY15" s="113"/>
      <c r="UIZ15" s="113"/>
      <c r="UJA15" s="113"/>
      <c r="UJB15" s="113"/>
      <c r="UJC15" s="113"/>
      <c r="UJD15" s="113"/>
      <c r="UJE15" s="113"/>
      <c r="UJF15" s="113"/>
      <c r="UJG15" s="113"/>
      <c r="UJH15" s="113"/>
      <c r="UJI15" s="113"/>
      <c r="UJJ15" s="113"/>
      <c r="UJK15" s="113"/>
      <c r="UJL15" s="113"/>
      <c r="UJM15" s="113"/>
      <c r="UJN15" s="113"/>
      <c r="UJO15" s="113"/>
      <c r="UJP15" s="113"/>
      <c r="UJQ15" s="113"/>
      <c r="UJR15" s="113"/>
      <c r="UJS15" s="113"/>
      <c r="UJT15" s="113"/>
      <c r="UJU15" s="113"/>
      <c r="UJV15" s="113"/>
      <c r="UJW15" s="113"/>
      <c r="UJX15" s="113"/>
      <c r="UJY15" s="113"/>
      <c r="UJZ15" s="113"/>
      <c r="UKA15" s="113"/>
      <c r="UKB15" s="113"/>
      <c r="UKC15" s="113"/>
      <c r="UKD15" s="113"/>
      <c r="UKE15" s="113"/>
      <c r="UKF15" s="113"/>
      <c r="UKG15" s="113"/>
      <c r="UKH15" s="113"/>
      <c r="UKI15" s="113"/>
      <c r="UKJ15" s="113"/>
      <c r="UKK15" s="113"/>
      <c r="UKL15" s="113"/>
      <c r="UKM15" s="113"/>
      <c r="UKN15" s="113"/>
      <c r="UKO15" s="113"/>
      <c r="UKP15" s="113"/>
      <c r="UKQ15" s="113"/>
      <c r="UKR15" s="113"/>
      <c r="UKS15" s="113"/>
      <c r="UKT15" s="113"/>
      <c r="UKU15" s="113"/>
      <c r="UKV15" s="113"/>
      <c r="UKW15" s="113"/>
      <c r="UKX15" s="113"/>
      <c r="UKY15" s="113"/>
      <c r="UKZ15" s="113"/>
      <c r="ULA15" s="113"/>
      <c r="ULB15" s="113"/>
      <c r="ULC15" s="113"/>
      <c r="ULD15" s="113"/>
      <c r="ULE15" s="113"/>
      <c r="ULF15" s="113"/>
      <c r="ULG15" s="113"/>
      <c r="ULH15" s="113"/>
      <c r="ULI15" s="113"/>
      <c r="ULJ15" s="113"/>
      <c r="ULK15" s="113"/>
      <c r="ULL15" s="113"/>
      <c r="ULM15" s="113"/>
      <c r="ULN15" s="113"/>
      <c r="ULO15" s="113"/>
      <c r="ULP15" s="113"/>
      <c r="ULQ15" s="113"/>
      <c r="ULR15" s="113"/>
      <c r="ULS15" s="113"/>
      <c r="ULT15" s="113"/>
      <c r="ULU15" s="113"/>
      <c r="ULV15" s="113"/>
      <c r="ULW15" s="113"/>
      <c r="ULX15" s="113"/>
      <c r="ULY15" s="113"/>
      <c r="ULZ15" s="113"/>
      <c r="UMA15" s="113"/>
      <c r="UMB15" s="113"/>
      <c r="UMC15" s="113"/>
      <c r="UMD15" s="113"/>
      <c r="UME15" s="113"/>
      <c r="UMF15" s="113"/>
      <c r="UMG15" s="113"/>
      <c r="UMH15" s="113"/>
      <c r="UMI15" s="113"/>
      <c r="UMJ15" s="113"/>
      <c r="UMK15" s="113"/>
      <c r="UML15" s="113"/>
      <c r="UMS15" s="113"/>
      <c r="UMT15" s="113"/>
      <c r="UMU15" s="113"/>
      <c r="UMV15" s="113"/>
      <c r="UMW15" s="113"/>
      <c r="UMX15" s="113"/>
      <c r="UMY15" s="113"/>
      <c r="UMZ15" s="113"/>
      <c r="UNA15" s="113"/>
      <c r="UNB15" s="113"/>
      <c r="UNC15" s="113"/>
      <c r="UND15" s="113"/>
      <c r="UNE15" s="113"/>
      <c r="UNF15" s="113"/>
      <c r="UNG15" s="113"/>
      <c r="UNH15" s="113"/>
      <c r="UNI15" s="113"/>
      <c r="UNJ15" s="113"/>
      <c r="UNK15" s="113"/>
      <c r="UNL15" s="113"/>
      <c r="UNM15" s="113"/>
      <c r="UNN15" s="113"/>
      <c r="UNO15" s="113"/>
      <c r="UNP15" s="113"/>
      <c r="UNQ15" s="113"/>
      <c r="UNR15" s="113"/>
      <c r="UNS15" s="113"/>
      <c r="UNT15" s="113"/>
      <c r="UNU15" s="113"/>
      <c r="UNV15" s="113"/>
      <c r="UNW15" s="113"/>
      <c r="UNX15" s="113"/>
      <c r="UNY15" s="113"/>
      <c r="UNZ15" s="113"/>
      <c r="UOA15" s="113"/>
      <c r="UOB15" s="113"/>
      <c r="UOC15" s="113"/>
      <c r="UOD15" s="113"/>
      <c r="UOE15" s="113"/>
      <c r="UOF15" s="113"/>
      <c r="UOG15" s="113"/>
      <c r="UOH15" s="113"/>
      <c r="UOI15" s="113"/>
      <c r="UOJ15" s="113"/>
      <c r="UOK15" s="113"/>
      <c r="UOL15" s="113"/>
      <c r="UOM15" s="113"/>
      <c r="UON15" s="113"/>
      <c r="UOO15" s="113"/>
      <c r="UOP15" s="113"/>
      <c r="UOQ15" s="113"/>
      <c r="UOR15" s="113"/>
      <c r="UOS15" s="113"/>
      <c r="UOT15" s="113"/>
      <c r="UOU15" s="113"/>
      <c r="UOV15" s="113"/>
      <c r="UOW15" s="113"/>
      <c r="UOX15" s="113"/>
      <c r="UOY15" s="113"/>
      <c r="UOZ15" s="113"/>
      <c r="UPA15" s="113"/>
      <c r="UPB15" s="113"/>
      <c r="UPC15" s="113"/>
      <c r="UPD15" s="113"/>
      <c r="UPE15" s="113"/>
      <c r="UPF15" s="113"/>
      <c r="UPG15" s="113"/>
      <c r="UPH15" s="113"/>
      <c r="UPI15" s="113"/>
      <c r="UPJ15" s="113"/>
      <c r="UPK15" s="113"/>
      <c r="UPL15" s="113"/>
      <c r="UPM15" s="113"/>
      <c r="UPN15" s="113"/>
      <c r="UPO15" s="113"/>
      <c r="UPP15" s="113"/>
      <c r="UPQ15" s="113"/>
      <c r="UPR15" s="113"/>
      <c r="UPS15" s="113"/>
      <c r="UPT15" s="113"/>
      <c r="UPU15" s="113"/>
      <c r="UPV15" s="113"/>
      <c r="UPW15" s="113"/>
      <c r="UPX15" s="113"/>
      <c r="UPY15" s="113"/>
      <c r="UPZ15" s="113"/>
      <c r="UQA15" s="113"/>
      <c r="UQB15" s="113"/>
      <c r="UQC15" s="113"/>
      <c r="UQD15" s="113"/>
      <c r="UQE15" s="113"/>
      <c r="UQF15" s="113"/>
      <c r="UQG15" s="113"/>
      <c r="UQH15" s="113"/>
      <c r="UQI15" s="113"/>
      <c r="UQJ15" s="113"/>
      <c r="UQK15" s="113"/>
      <c r="UQL15" s="113"/>
      <c r="UQM15" s="113"/>
      <c r="UQN15" s="113"/>
      <c r="UQO15" s="113"/>
      <c r="UQP15" s="113"/>
      <c r="UQQ15" s="113"/>
      <c r="UQR15" s="113"/>
      <c r="UQS15" s="113"/>
      <c r="UQT15" s="113"/>
      <c r="UQU15" s="113"/>
      <c r="UQV15" s="113"/>
      <c r="UQW15" s="113"/>
      <c r="UQX15" s="113"/>
      <c r="UQY15" s="113"/>
      <c r="UQZ15" s="113"/>
      <c r="URA15" s="113"/>
      <c r="URB15" s="113"/>
      <c r="URC15" s="113"/>
      <c r="URD15" s="113"/>
      <c r="URE15" s="113"/>
      <c r="URF15" s="113"/>
      <c r="URG15" s="113"/>
      <c r="URH15" s="113"/>
      <c r="URI15" s="113"/>
      <c r="URJ15" s="113"/>
      <c r="URK15" s="113"/>
      <c r="URL15" s="113"/>
      <c r="URM15" s="113"/>
      <c r="URN15" s="113"/>
      <c r="URO15" s="113"/>
      <c r="URP15" s="113"/>
      <c r="URQ15" s="113"/>
      <c r="URR15" s="113"/>
      <c r="URS15" s="113"/>
      <c r="URT15" s="113"/>
      <c r="URU15" s="113"/>
      <c r="URV15" s="113"/>
      <c r="URW15" s="113"/>
      <c r="URX15" s="113"/>
      <c r="URY15" s="113"/>
      <c r="URZ15" s="113"/>
      <c r="USA15" s="113"/>
      <c r="USB15" s="113"/>
      <c r="USC15" s="113"/>
      <c r="USD15" s="113"/>
      <c r="USE15" s="113"/>
      <c r="USF15" s="113"/>
      <c r="USG15" s="113"/>
      <c r="USH15" s="113"/>
      <c r="USI15" s="113"/>
      <c r="USJ15" s="113"/>
      <c r="USK15" s="113"/>
      <c r="USL15" s="113"/>
      <c r="USM15" s="113"/>
      <c r="USN15" s="113"/>
      <c r="USO15" s="113"/>
      <c r="USP15" s="113"/>
      <c r="USQ15" s="113"/>
      <c r="USR15" s="113"/>
      <c r="USS15" s="113"/>
      <c r="UST15" s="113"/>
      <c r="USU15" s="113"/>
      <c r="USV15" s="113"/>
      <c r="USW15" s="113"/>
      <c r="USX15" s="113"/>
      <c r="USY15" s="113"/>
      <c r="USZ15" s="113"/>
      <c r="UTA15" s="113"/>
      <c r="UTB15" s="113"/>
      <c r="UTC15" s="113"/>
      <c r="UTD15" s="113"/>
      <c r="UTE15" s="113"/>
      <c r="UTF15" s="113"/>
      <c r="UTG15" s="113"/>
      <c r="UTH15" s="113"/>
      <c r="UTI15" s="113"/>
      <c r="UTJ15" s="113"/>
      <c r="UTK15" s="113"/>
      <c r="UTL15" s="113"/>
      <c r="UTM15" s="113"/>
      <c r="UTN15" s="113"/>
      <c r="UTO15" s="113"/>
      <c r="UTP15" s="113"/>
      <c r="UTQ15" s="113"/>
      <c r="UTR15" s="113"/>
      <c r="UTS15" s="113"/>
      <c r="UTT15" s="113"/>
      <c r="UTU15" s="113"/>
      <c r="UTV15" s="113"/>
      <c r="UTW15" s="113"/>
      <c r="UTX15" s="113"/>
      <c r="UTY15" s="113"/>
      <c r="UTZ15" s="113"/>
      <c r="UUA15" s="113"/>
      <c r="UUB15" s="113"/>
      <c r="UUC15" s="113"/>
      <c r="UUD15" s="113"/>
      <c r="UUE15" s="113"/>
      <c r="UUF15" s="113"/>
      <c r="UUG15" s="113"/>
      <c r="UUH15" s="113"/>
      <c r="UUI15" s="113"/>
      <c r="UUJ15" s="113"/>
      <c r="UUK15" s="113"/>
      <c r="UUL15" s="113"/>
      <c r="UUM15" s="113"/>
      <c r="UUN15" s="113"/>
      <c r="UUO15" s="113"/>
      <c r="UUP15" s="113"/>
      <c r="UUQ15" s="113"/>
      <c r="UUR15" s="113"/>
      <c r="UUS15" s="113"/>
      <c r="UUT15" s="113"/>
      <c r="UUU15" s="113"/>
      <c r="UUV15" s="113"/>
      <c r="UUW15" s="113"/>
      <c r="UUX15" s="113"/>
      <c r="UUY15" s="113"/>
      <c r="UUZ15" s="113"/>
      <c r="UVA15" s="113"/>
      <c r="UVB15" s="113"/>
      <c r="UVC15" s="113"/>
      <c r="UVD15" s="113"/>
      <c r="UVE15" s="113"/>
      <c r="UVF15" s="113"/>
      <c r="UVG15" s="113"/>
      <c r="UVH15" s="113"/>
      <c r="UVI15" s="113"/>
      <c r="UVJ15" s="113"/>
      <c r="UVK15" s="113"/>
      <c r="UVL15" s="113"/>
      <c r="UVM15" s="113"/>
      <c r="UVN15" s="113"/>
      <c r="UVO15" s="113"/>
      <c r="UVP15" s="113"/>
      <c r="UVQ15" s="113"/>
      <c r="UVR15" s="113"/>
      <c r="UVS15" s="113"/>
      <c r="UVT15" s="113"/>
      <c r="UVU15" s="113"/>
      <c r="UVV15" s="113"/>
      <c r="UVW15" s="113"/>
      <c r="UVX15" s="113"/>
      <c r="UVY15" s="113"/>
      <c r="UVZ15" s="113"/>
      <c r="UWA15" s="113"/>
      <c r="UWB15" s="113"/>
      <c r="UWC15" s="113"/>
      <c r="UWD15" s="113"/>
      <c r="UWE15" s="113"/>
      <c r="UWF15" s="113"/>
      <c r="UWG15" s="113"/>
      <c r="UWH15" s="113"/>
      <c r="UWO15" s="113"/>
      <c r="UWP15" s="113"/>
      <c r="UWQ15" s="113"/>
      <c r="UWR15" s="113"/>
      <c r="UWS15" s="113"/>
      <c r="UWT15" s="113"/>
      <c r="UWU15" s="113"/>
      <c r="UWV15" s="113"/>
      <c r="UWW15" s="113"/>
      <c r="UWX15" s="113"/>
      <c r="UWY15" s="113"/>
      <c r="UWZ15" s="113"/>
      <c r="UXA15" s="113"/>
      <c r="UXB15" s="113"/>
      <c r="UXC15" s="113"/>
      <c r="UXD15" s="113"/>
      <c r="UXE15" s="113"/>
      <c r="UXF15" s="113"/>
      <c r="UXG15" s="113"/>
      <c r="UXH15" s="113"/>
      <c r="UXI15" s="113"/>
      <c r="UXJ15" s="113"/>
      <c r="UXK15" s="113"/>
      <c r="UXL15" s="113"/>
      <c r="UXM15" s="113"/>
      <c r="UXN15" s="113"/>
      <c r="UXO15" s="113"/>
      <c r="UXP15" s="113"/>
      <c r="UXQ15" s="113"/>
      <c r="UXR15" s="113"/>
      <c r="UXS15" s="113"/>
      <c r="UXT15" s="113"/>
      <c r="UXU15" s="113"/>
      <c r="UXV15" s="113"/>
      <c r="UXW15" s="113"/>
      <c r="UXX15" s="113"/>
      <c r="UXY15" s="113"/>
      <c r="UXZ15" s="113"/>
      <c r="UYA15" s="113"/>
      <c r="UYB15" s="113"/>
      <c r="UYC15" s="113"/>
      <c r="UYD15" s="113"/>
      <c r="UYE15" s="113"/>
      <c r="UYF15" s="113"/>
      <c r="UYG15" s="113"/>
      <c r="UYH15" s="113"/>
      <c r="UYI15" s="113"/>
      <c r="UYJ15" s="113"/>
      <c r="UYK15" s="113"/>
      <c r="UYL15" s="113"/>
      <c r="UYM15" s="113"/>
      <c r="UYN15" s="113"/>
      <c r="UYO15" s="113"/>
      <c r="UYP15" s="113"/>
      <c r="UYQ15" s="113"/>
      <c r="UYR15" s="113"/>
      <c r="UYS15" s="113"/>
      <c r="UYT15" s="113"/>
      <c r="UYU15" s="113"/>
      <c r="UYV15" s="113"/>
      <c r="UYW15" s="113"/>
      <c r="UYX15" s="113"/>
      <c r="UYY15" s="113"/>
      <c r="UYZ15" s="113"/>
      <c r="UZA15" s="113"/>
      <c r="UZB15" s="113"/>
      <c r="UZC15" s="113"/>
      <c r="UZD15" s="113"/>
      <c r="UZE15" s="113"/>
      <c r="UZF15" s="113"/>
      <c r="UZG15" s="113"/>
      <c r="UZH15" s="113"/>
      <c r="UZI15" s="113"/>
      <c r="UZJ15" s="113"/>
      <c r="UZK15" s="113"/>
      <c r="UZL15" s="113"/>
      <c r="UZM15" s="113"/>
      <c r="UZN15" s="113"/>
      <c r="UZO15" s="113"/>
      <c r="UZP15" s="113"/>
      <c r="UZQ15" s="113"/>
      <c r="UZR15" s="113"/>
      <c r="UZS15" s="113"/>
      <c r="UZT15" s="113"/>
      <c r="UZU15" s="113"/>
      <c r="UZV15" s="113"/>
      <c r="UZW15" s="113"/>
      <c r="UZX15" s="113"/>
      <c r="UZY15" s="113"/>
      <c r="UZZ15" s="113"/>
      <c r="VAA15" s="113"/>
      <c r="VAB15" s="113"/>
      <c r="VAC15" s="113"/>
      <c r="VAD15" s="113"/>
      <c r="VAE15" s="113"/>
      <c r="VAF15" s="113"/>
      <c r="VAG15" s="113"/>
      <c r="VAH15" s="113"/>
      <c r="VAI15" s="113"/>
      <c r="VAJ15" s="113"/>
      <c r="VAK15" s="113"/>
      <c r="VAL15" s="113"/>
      <c r="VAM15" s="113"/>
      <c r="VAN15" s="113"/>
      <c r="VAO15" s="113"/>
      <c r="VAP15" s="113"/>
      <c r="VAQ15" s="113"/>
      <c r="VAR15" s="113"/>
      <c r="VAS15" s="113"/>
      <c r="VAT15" s="113"/>
      <c r="VAU15" s="113"/>
      <c r="VAV15" s="113"/>
      <c r="VAW15" s="113"/>
      <c r="VAX15" s="113"/>
      <c r="VAY15" s="113"/>
      <c r="VAZ15" s="113"/>
      <c r="VBA15" s="113"/>
      <c r="VBB15" s="113"/>
      <c r="VBC15" s="113"/>
      <c r="VBD15" s="113"/>
      <c r="VBE15" s="113"/>
      <c r="VBF15" s="113"/>
      <c r="VBG15" s="113"/>
      <c r="VBH15" s="113"/>
      <c r="VBI15" s="113"/>
      <c r="VBJ15" s="113"/>
      <c r="VBK15" s="113"/>
      <c r="VBL15" s="113"/>
      <c r="VBM15" s="113"/>
      <c r="VBN15" s="113"/>
      <c r="VBO15" s="113"/>
      <c r="VBP15" s="113"/>
      <c r="VBQ15" s="113"/>
      <c r="VBR15" s="113"/>
      <c r="VBS15" s="113"/>
      <c r="VBT15" s="113"/>
      <c r="VBU15" s="113"/>
      <c r="VBV15" s="113"/>
      <c r="VBW15" s="113"/>
      <c r="VBX15" s="113"/>
      <c r="VBY15" s="113"/>
      <c r="VBZ15" s="113"/>
      <c r="VCA15" s="113"/>
      <c r="VCB15" s="113"/>
      <c r="VCC15" s="113"/>
      <c r="VCD15" s="113"/>
      <c r="VCE15" s="113"/>
      <c r="VCF15" s="113"/>
      <c r="VCG15" s="113"/>
      <c r="VCH15" s="113"/>
      <c r="VCI15" s="113"/>
      <c r="VCJ15" s="113"/>
      <c r="VCK15" s="113"/>
      <c r="VCL15" s="113"/>
      <c r="VCM15" s="113"/>
      <c r="VCN15" s="113"/>
      <c r="VCO15" s="113"/>
      <c r="VCP15" s="113"/>
      <c r="VCQ15" s="113"/>
      <c r="VCR15" s="113"/>
      <c r="VCS15" s="113"/>
      <c r="VCT15" s="113"/>
      <c r="VCU15" s="113"/>
      <c r="VCV15" s="113"/>
      <c r="VCW15" s="113"/>
      <c r="VCX15" s="113"/>
      <c r="VCY15" s="113"/>
      <c r="VCZ15" s="113"/>
      <c r="VDA15" s="113"/>
      <c r="VDB15" s="113"/>
      <c r="VDC15" s="113"/>
      <c r="VDD15" s="113"/>
      <c r="VDE15" s="113"/>
      <c r="VDF15" s="113"/>
      <c r="VDG15" s="113"/>
      <c r="VDH15" s="113"/>
      <c r="VDI15" s="113"/>
      <c r="VDJ15" s="113"/>
      <c r="VDK15" s="113"/>
      <c r="VDL15" s="113"/>
      <c r="VDM15" s="113"/>
      <c r="VDN15" s="113"/>
      <c r="VDO15" s="113"/>
      <c r="VDP15" s="113"/>
      <c r="VDQ15" s="113"/>
      <c r="VDR15" s="113"/>
      <c r="VDS15" s="113"/>
      <c r="VDT15" s="113"/>
      <c r="VDU15" s="113"/>
      <c r="VDV15" s="113"/>
      <c r="VDW15" s="113"/>
      <c r="VDX15" s="113"/>
      <c r="VDY15" s="113"/>
      <c r="VDZ15" s="113"/>
      <c r="VEA15" s="113"/>
      <c r="VEB15" s="113"/>
      <c r="VEC15" s="113"/>
      <c r="VED15" s="113"/>
      <c r="VEE15" s="113"/>
      <c r="VEF15" s="113"/>
      <c r="VEG15" s="113"/>
      <c r="VEH15" s="113"/>
      <c r="VEI15" s="113"/>
      <c r="VEJ15" s="113"/>
      <c r="VEK15" s="113"/>
      <c r="VEL15" s="113"/>
      <c r="VEM15" s="113"/>
      <c r="VEN15" s="113"/>
      <c r="VEO15" s="113"/>
      <c r="VEP15" s="113"/>
      <c r="VEQ15" s="113"/>
      <c r="VER15" s="113"/>
      <c r="VES15" s="113"/>
      <c r="VET15" s="113"/>
      <c r="VEU15" s="113"/>
      <c r="VEV15" s="113"/>
      <c r="VEW15" s="113"/>
      <c r="VEX15" s="113"/>
      <c r="VEY15" s="113"/>
      <c r="VEZ15" s="113"/>
      <c r="VFA15" s="113"/>
      <c r="VFB15" s="113"/>
      <c r="VFC15" s="113"/>
      <c r="VFD15" s="113"/>
      <c r="VFE15" s="113"/>
      <c r="VFF15" s="113"/>
      <c r="VFG15" s="113"/>
      <c r="VFH15" s="113"/>
      <c r="VFI15" s="113"/>
      <c r="VFJ15" s="113"/>
      <c r="VFK15" s="113"/>
      <c r="VFL15" s="113"/>
      <c r="VFM15" s="113"/>
      <c r="VFN15" s="113"/>
      <c r="VFO15" s="113"/>
      <c r="VFP15" s="113"/>
      <c r="VFQ15" s="113"/>
      <c r="VFR15" s="113"/>
      <c r="VFS15" s="113"/>
      <c r="VFT15" s="113"/>
      <c r="VFU15" s="113"/>
      <c r="VFV15" s="113"/>
      <c r="VFW15" s="113"/>
      <c r="VFX15" s="113"/>
      <c r="VFY15" s="113"/>
      <c r="VFZ15" s="113"/>
      <c r="VGA15" s="113"/>
      <c r="VGB15" s="113"/>
      <c r="VGC15" s="113"/>
      <c r="VGD15" s="113"/>
      <c r="VGK15" s="113"/>
      <c r="VGL15" s="113"/>
      <c r="VGM15" s="113"/>
      <c r="VGN15" s="113"/>
      <c r="VGO15" s="113"/>
      <c r="VGP15" s="113"/>
      <c r="VGQ15" s="113"/>
      <c r="VGR15" s="113"/>
      <c r="VGS15" s="113"/>
      <c r="VGT15" s="113"/>
      <c r="VGU15" s="113"/>
      <c r="VGV15" s="113"/>
      <c r="VGW15" s="113"/>
      <c r="VGX15" s="113"/>
      <c r="VGY15" s="113"/>
      <c r="VGZ15" s="113"/>
      <c r="VHA15" s="113"/>
      <c r="VHB15" s="113"/>
      <c r="VHC15" s="113"/>
      <c r="VHD15" s="113"/>
      <c r="VHE15" s="113"/>
      <c r="VHF15" s="113"/>
      <c r="VHG15" s="113"/>
      <c r="VHH15" s="113"/>
      <c r="VHI15" s="113"/>
      <c r="VHJ15" s="113"/>
      <c r="VHK15" s="113"/>
      <c r="VHL15" s="113"/>
      <c r="VHM15" s="113"/>
      <c r="VHN15" s="113"/>
      <c r="VHO15" s="113"/>
      <c r="VHP15" s="113"/>
      <c r="VHQ15" s="113"/>
      <c r="VHR15" s="113"/>
      <c r="VHS15" s="113"/>
      <c r="VHT15" s="113"/>
      <c r="VHU15" s="113"/>
      <c r="VHV15" s="113"/>
      <c r="VHW15" s="113"/>
      <c r="VHX15" s="113"/>
      <c r="VHY15" s="113"/>
      <c r="VHZ15" s="113"/>
      <c r="VIA15" s="113"/>
      <c r="VIB15" s="113"/>
      <c r="VIC15" s="113"/>
      <c r="VID15" s="113"/>
      <c r="VIE15" s="113"/>
      <c r="VIF15" s="113"/>
      <c r="VIG15" s="113"/>
      <c r="VIH15" s="113"/>
      <c r="VII15" s="113"/>
      <c r="VIJ15" s="113"/>
      <c r="VIK15" s="113"/>
      <c r="VIL15" s="113"/>
      <c r="VIM15" s="113"/>
      <c r="VIN15" s="113"/>
      <c r="VIO15" s="113"/>
      <c r="VIP15" s="113"/>
      <c r="VIQ15" s="113"/>
      <c r="VIR15" s="113"/>
      <c r="VIS15" s="113"/>
      <c r="VIT15" s="113"/>
      <c r="VIU15" s="113"/>
      <c r="VIV15" s="113"/>
      <c r="VIW15" s="113"/>
      <c r="VIX15" s="113"/>
      <c r="VIY15" s="113"/>
      <c r="VIZ15" s="113"/>
      <c r="VJA15" s="113"/>
      <c r="VJB15" s="113"/>
      <c r="VJC15" s="113"/>
      <c r="VJD15" s="113"/>
      <c r="VJE15" s="113"/>
      <c r="VJF15" s="113"/>
      <c r="VJG15" s="113"/>
      <c r="VJH15" s="113"/>
      <c r="VJI15" s="113"/>
      <c r="VJJ15" s="113"/>
      <c r="VJK15" s="113"/>
      <c r="VJL15" s="113"/>
      <c r="VJM15" s="113"/>
      <c r="VJN15" s="113"/>
      <c r="VJO15" s="113"/>
      <c r="VJP15" s="113"/>
      <c r="VJQ15" s="113"/>
      <c r="VJR15" s="113"/>
      <c r="VJS15" s="113"/>
      <c r="VJT15" s="113"/>
      <c r="VJU15" s="113"/>
      <c r="VJV15" s="113"/>
      <c r="VJW15" s="113"/>
      <c r="VJX15" s="113"/>
      <c r="VJY15" s="113"/>
      <c r="VJZ15" s="113"/>
      <c r="VKA15" s="113"/>
      <c r="VKB15" s="113"/>
      <c r="VKC15" s="113"/>
      <c r="VKD15" s="113"/>
      <c r="VKE15" s="113"/>
      <c r="VKF15" s="113"/>
      <c r="VKG15" s="113"/>
      <c r="VKH15" s="113"/>
      <c r="VKI15" s="113"/>
      <c r="VKJ15" s="113"/>
      <c r="VKK15" s="113"/>
      <c r="VKL15" s="113"/>
      <c r="VKM15" s="113"/>
      <c r="VKN15" s="113"/>
      <c r="VKO15" s="113"/>
      <c r="VKP15" s="113"/>
      <c r="VKQ15" s="113"/>
      <c r="VKR15" s="113"/>
      <c r="VKS15" s="113"/>
      <c r="VKT15" s="113"/>
      <c r="VKU15" s="113"/>
      <c r="VKV15" s="113"/>
      <c r="VKW15" s="113"/>
      <c r="VKX15" s="113"/>
      <c r="VKY15" s="113"/>
      <c r="VKZ15" s="113"/>
      <c r="VLA15" s="113"/>
      <c r="VLB15" s="113"/>
      <c r="VLC15" s="113"/>
      <c r="VLD15" s="113"/>
      <c r="VLE15" s="113"/>
      <c r="VLF15" s="113"/>
      <c r="VLG15" s="113"/>
      <c r="VLH15" s="113"/>
      <c r="VLI15" s="113"/>
      <c r="VLJ15" s="113"/>
      <c r="VLK15" s="113"/>
      <c r="VLL15" s="113"/>
      <c r="VLM15" s="113"/>
      <c r="VLN15" s="113"/>
      <c r="VLO15" s="113"/>
      <c r="VLP15" s="113"/>
      <c r="VLQ15" s="113"/>
      <c r="VLR15" s="113"/>
      <c r="VLS15" s="113"/>
      <c r="VLT15" s="113"/>
      <c r="VLU15" s="113"/>
      <c r="VLV15" s="113"/>
      <c r="VLW15" s="113"/>
      <c r="VLX15" s="113"/>
      <c r="VLY15" s="113"/>
      <c r="VLZ15" s="113"/>
      <c r="VMA15" s="113"/>
      <c r="VMB15" s="113"/>
      <c r="VMC15" s="113"/>
      <c r="VMD15" s="113"/>
      <c r="VME15" s="113"/>
      <c r="VMF15" s="113"/>
      <c r="VMG15" s="113"/>
      <c r="VMH15" s="113"/>
      <c r="VMI15" s="113"/>
      <c r="VMJ15" s="113"/>
      <c r="VMK15" s="113"/>
      <c r="VML15" s="113"/>
      <c r="VMM15" s="113"/>
      <c r="VMN15" s="113"/>
      <c r="VMO15" s="113"/>
      <c r="VMP15" s="113"/>
      <c r="VMQ15" s="113"/>
      <c r="VMR15" s="113"/>
      <c r="VMS15" s="113"/>
      <c r="VMT15" s="113"/>
      <c r="VMU15" s="113"/>
      <c r="VMV15" s="113"/>
      <c r="VMW15" s="113"/>
      <c r="VMX15" s="113"/>
      <c r="VMY15" s="113"/>
      <c r="VMZ15" s="113"/>
      <c r="VNA15" s="113"/>
      <c r="VNB15" s="113"/>
      <c r="VNC15" s="113"/>
      <c r="VND15" s="113"/>
      <c r="VNE15" s="113"/>
      <c r="VNF15" s="113"/>
      <c r="VNG15" s="113"/>
      <c r="VNH15" s="113"/>
      <c r="VNI15" s="113"/>
      <c r="VNJ15" s="113"/>
      <c r="VNK15" s="113"/>
      <c r="VNL15" s="113"/>
      <c r="VNM15" s="113"/>
      <c r="VNN15" s="113"/>
      <c r="VNO15" s="113"/>
      <c r="VNP15" s="113"/>
      <c r="VNQ15" s="113"/>
      <c r="VNR15" s="113"/>
      <c r="VNS15" s="113"/>
      <c r="VNT15" s="113"/>
      <c r="VNU15" s="113"/>
      <c r="VNV15" s="113"/>
      <c r="VNW15" s="113"/>
      <c r="VNX15" s="113"/>
      <c r="VNY15" s="113"/>
      <c r="VNZ15" s="113"/>
      <c r="VOA15" s="113"/>
      <c r="VOB15" s="113"/>
      <c r="VOC15" s="113"/>
      <c r="VOD15" s="113"/>
      <c r="VOE15" s="113"/>
      <c r="VOF15" s="113"/>
      <c r="VOG15" s="113"/>
      <c r="VOH15" s="113"/>
      <c r="VOI15" s="113"/>
      <c r="VOJ15" s="113"/>
      <c r="VOK15" s="113"/>
      <c r="VOL15" s="113"/>
      <c r="VOM15" s="113"/>
      <c r="VON15" s="113"/>
      <c r="VOO15" s="113"/>
      <c r="VOP15" s="113"/>
      <c r="VOQ15" s="113"/>
      <c r="VOR15" s="113"/>
      <c r="VOS15" s="113"/>
      <c r="VOT15" s="113"/>
      <c r="VOU15" s="113"/>
      <c r="VOV15" s="113"/>
      <c r="VOW15" s="113"/>
      <c r="VOX15" s="113"/>
      <c r="VOY15" s="113"/>
      <c r="VOZ15" s="113"/>
      <c r="VPA15" s="113"/>
      <c r="VPB15" s="113"/>
      <c r="VPC15" s="113"/>
      <c r="VPD15" s="113"/>
      <c r="VPE15" s="113"/>
      <c r="VPF15" s="113"/>
      <c r="VPG15" s="113"/>
      <c r="VPH15" s="113"/>
      <c r="VPI15" s="113"/>
      <c r="VPJ15" s="113"/>
      <c r="VPK15" s="113"/>
      <c r="VPL15" s="113"/>
      <c r="VPM15" s="113"/>
      <c r="VPN15" s="113"/>
      <c r="VPO15" s="113"/>
      <c r="VPP15" s="113"/>
      <c r="VPQ15" s="113"/>
      <c r="VPR15" s="113"/>
      <c r="VPS15" s="113"/>
      <c r="VPT15" s="113"/>
      <c r="VPU15" s="113"/>
      <c r="VPV15" s="113"/>
      <c r="VPW15" s="113"/>
      <c r="VPX15" s="113"/>
      <c r="VPY15" s="113"/>
      <c r="VPZ15" s="113"/>
      <c r="VQG15" s="113"/>
      <c r="VQH15" s="113"/>
      <c r="VQI15" s="113"/>
      <c r="VQJ15" s="113"/>
      <c r="VQK15" s="113"/>
      <c r="VQL15" s="113"/>
      <c r="VQM15" s="113"/>
      <c r="VQN15" s="113"/>
      <c r="VQO15" s="113"/>
      <c r="VQP15" s="113"/>
      <c r="VQQ15" s="113"/>
      <c r="VQR15" s="113"/>
      <c r="VQS15" s="113"/>
      <c r="VQT15" s="113"/>
      <c r="VQU15" s="113"/>
      <c r="VQV15" s="113"/>
      <c r="VQW15" s="113"/>
      <c r="VQX15" s="113"/>
      <c r="VQY15" s="113"/>
      <c r="VQZ15" s="113"/>
      <c r="VRA15" s="113"/>
      <c r="VRB15" s="113"/>
      <c r="VRC15" s="113"/>
      <c r="VRD15" s="113"/>
      <c r="VRE15" s="113"/>
      <c r="VRF15" s="113"/>
      <c r="VRG15" s="113"/>
      <c r="VRH15" s="113"/>
      <c r="VRI15" s="113"/>
      <c r="VRJ15" s="113"/>
      <c r="VRK15" s="113"/>
      <c r="VRL15" s="113"/>
      <c r="VRM15" s="113"/>
      <c r="VRN15" s="113"/>
      <c r="VRO15" s="113"/>
      <c r="VRP15" s="113"/>
      <c r="VRQ15" s="113"/>
      <c r="VRR15" s="113"/>
      <c r="VRS15" s="113"/>
      <c r="VRT15" s="113"/>
      <c r="VRU15" s="113"/>
      <c r="VRV15" s="113"/>
      <c r="VRW15" s="113"/>
      <c r="VRX15" s="113"/>
      <c r="VRY15" s="113"/>
      <c r="VRZ15" s="113"/>
      <c r="VSA15" s="113"/>
      <c r="VSB15" s="113"/>
      <c r="VSC15" s="113"/>
      <c r="VSD15" s="113"/>
      <c r="VSE15" s="113"/>
      <c r="VSF15" s="113"/>
      <c r="VSG15" s="113"/>
      <c r="VSH15" s="113"/>
      <c r="VSI15" s="113"/>
      <c r="VSJ15" s="113"/>
      <c r="VSK15" s="113"/>
      <c r="VSL15" s="113"/>
      <c r="VSM15" s="113"/>
      <c r="VSN15" s="113"/>
      <c r="VSO15" s="113"/>
      <c r="VSP15" s="113"/>
      <c r="VSQ15" s="113"/>
      <c r="VSR15" s="113"/>
      <c r="VSS15" s="113"/>
      <c r="VST15" s="113"/>
      <c r="VSU15" s="113"/>
      <c r="VSV15" s="113"/>
      <c r="VSW15" s="113"/>
      <c r="VSX15" s="113"/>
      <c r="VSY15" s="113"/>
      <c r="VSZ15" s="113"/>
      <c r="VTA15" s="113"/>
      <c r="VTB15" s="113"/>
      <c r="VTC15" s="113"/>
      <c r="VTD15" s="113"/>
      <c r="VTE15" s="113"/>
      <c r="VTF15" s="113"/>
      <c r="VTG15" s="113"/>
      <c r="VTH15" s="113"/>
      <c r="VTI15" s="113"/>
      <c r="VTJ15" s="113"/>
      <c r="VTK15" s="113"/>
      <c r="VTL15" s="113"/>
      <c r="VTM15" s="113"/>
      <c r="VTN15" s="113"/>
      <c r="VTO15" s="113"/>
      <c r="VTP15" s="113"/>
      <c r="VTQ15" s="113"/>
      <c r="VTR15" s="113"/>
      <c r="VTS15" s="113"/>
      <c r="VTT15" s="113"/>
      <c r="VTU15" s="113"/>
      <c r="VTV15" s="113"/>
      <c r="VTW15" s="113"/>
      <c r="VTX15" s="113"/>
      <c r="VTY15" s="113"/>
      <c r="VTZ15" s="113"/>
      <c r="VUA15" s="113"/>
      <c r="VUB15" s="113"/>
      <c r="VUC15" s="113"/>
      <c r="VUD15" s="113"/>
      <c r="VUE15" s="113"/>
      <c r="VUF15" s="113"/>
      <c r="VUG15" s="113"/>
      <c r="VUH15" s="113"/>
      <c r="VUI15" s="113"/>
      <c r="VUJ15" s="113"/>
      <c r="VUK15" s="113"/>
      <c r="VUL15" s="113"/>
      <c r="VUM15" s="113"/>
      <c r="VUN15" s="113"/>
      <c r="VUO15" s="113"/>
      <c r="VUP15" s="113"/>
      <c r="VUQ15" s="113"/>
      <c r="VUR15" s="113"/>
      <c r="VUS15" s="113"/>
      <c r="VUT15" s="113"/>
      <c r="VUU15" s="113"/>
      <c r="VUV15" s="113"/>
      <c r="VUW15" s="113"/>
      <c r="VUX15" s="113"/>
      <c r="VUY15" s="113"/>
      <c r="VUZ15" s="113"/>
      <c r="VVA15" s="113"/>
      <c r="VVB15" s="113"/>
      <c r="VVC15" s="113"/>
      <c r="VVD15" s="113"/>
      <c r="VVE15" s="113"/>
      <c r="VVF15" s="113"/>
      <c r="VVG15" s="113"/>
      <c r="VVH15" s="113"/>
      <c r="VVI15" s="113"/>
      <c r="VVJ15" s="113"/>
      <c r="VVK15" s="113"/>
      <c r="VVL15" s="113"/>
      <c r="VVM15" s="113"/>
      <c r="VVN15" s="113"/>
      <c r="VVO15" s="113"/>
      <c r="VVP15" s="113"/>
      <c r="VVQ15" s="113"/>
      <c r="VVR15" s="113"/>
      <c r="VVS15" s="113"/>
      <c r="VVT15" s="113"/>
      <c r="VVU15" s="113"/>
      <c r="VVV15" s="113"/>
      <c r="VVW15" s="113"/>
      <c r="VVX15" s="113"/>
      <c r="VVY15" s="113"/>
      <c r="VVZ15" s="113"/>
      <c r="VWA15" s="113"/>
      <c r="VWB15" s="113"/>
      <c r="VWC15" s="113"/>
      <c r="VWD15" s="113"/>
      <c r="VWE15" s="113"/>
      <c r="VWF15" s="113"/>
      <c r="VWG15" s="113"/>
      <c r="VWH15" s="113"/>
      <c r="VWI15" s="113"/>
      <c r="VWJ15" s="113"/>
      <c r="VWK15" s="113"/>
      <c r="VWL15" s="113"/>
      <c r="VWM15" s="113"/>
      <c r="VWN15" s="113"/>
      <c r="VWO15" s="113"/>
      <c r="VWP15" s="113"/>
      <c r="VWQ15" s="113"/>
      <c r="VWR15" s="113"/>
      <c r="VWS15" s="113"/>
      <c r="VWT15" s="113"/>
      <c r="VWU15" s="113"/>
      <c r="VWV15" s="113"/>
      <c r="VWW15" s="113"/>
      <c r="VWX15" s="113"/>
      <c r="VWY15" s="113"/>
      <c r="VWZ15" s="113"/>
      <c r="VXA15" s="113"/>
      <c r="VXB15" s="113"/>
      <c r="VXC15" s="113"/>
      <c r="VXD15" s="113"/>
      <c r="VXE15" s="113"/>
      <c r="VXF15" s="113"/>
      <c r="VXG15" s="113"/>
      <c r="VXH15" s="113"/>
      <c r="VXI15" s="113"/>
      <c r="VXJ15" s="113"/>
      <c r="VXK15" s="113"/>
      <c r="VXL15" s="113"/>
      <c r="VXM15" s="113"/>
      <c r="VXN15" s="113"/>
      <c r="VXO15" s="113"/>
      <c r="VXP15" s="113"/>
      <c r="VXQ15" s="113"/>
      <c r="VXR15" s="113"/>
      <c r="VXS15" s="113"/>
      <c r="VXT15" s="113"/>
      <c r="VXU15" s="113"/>
      <c r="VXV15" s="113"/>
      <c r="VXW15" s="113"/>
      <c r="VXX15" s="113"/>
      <c r="VXY15" s="113"/>
      <c r="VXZ15" s="113"/>
      <c r="VYA15" s="113"/>
      <c r="VYB15" s="113"/>
      <c r="VYC15" s="113"/>
      <c r="VYD15" s="113"/>
      <c r="VYE15" s="113"/>
      <c r="VYF15" s="113"/>
      <c r="VYG15" s="113"/>
      <c r="VYH15" s="113"/>
      <c r="VYI15" s="113"/>
      <c r="VYJ15" s="113"/>
      <c r="VYK15" s="113"/>
      <c r="VYL15" s="113"/>
      <c r="VYM15" s="113"/>
      <c r="VYN15" s="113"/>
      <c r="VYO15" s="113"/>
      <c r="VYP15" s="113"/>
      <c r="VYQ15" s="113"/>
      <c r="VYR15" s="113"/>
      <c r="VYS15" s="113"/>
      <c r="VYT15" s="113"/>
      <c r="VYU15" s="113"/>
      <c r="VYV15" s="113"/>
      <c r="VYW15" s="113"/>
      <c r="VYX15" s="113"/>
      <c r="VYY15" s="113"/>
      <c r="VYZ15" s="113"/>
      <c r="VZA15" s="113"/>
      <c r="VZB15" s="113"/>
      <c r="VZC15" s="113"/>
      <c r="VZD15" s="113"/>
      <c r="VZE15" s="113"/>
      <c r="VZF15" s="113"/>
      <c r="VZG15" s="113"/>
      <c r="VZH15" s="113"/>
      <c r="VZI15" s="113"/>
      <c r="VZJ15" s="113"/>
      <c r="VZK15" s="113"/>
      <c r="VZL15" s="113"/>
      <c r="VZM15" s="113"/>
      <c r="VZN15" s="113"/>
      <c r="VZO15" s="113"/>
      <c r="VZP15" s="113"/>
      <c r="VZQ15" s="113"/>
      <c r="VZR15" s="113"/>
      <c r="VZS15" s="113"/>
      <c r="VZT15" s="113"/>
      <c r="VZU15" s="113"/>
      <c r="VZV15" s="113"/>
      <c r="WAC15" s="113"/>
      <c r="WAD15" s="113"/>
      <c r="WAE15" s="113"/>
      <c r="WAF15" s="113"/>
      <c r="WAG15" s="113"/>
      <c r="WAH15" s="113"/>
      <c r="WAI15" s="113"/>
      <c r="WAJ15" s="113"/>
      <c r="WAK15" s="113"/>
      <c r="WAL15" s="113"/>
      <c r="WAM15" s="113"/>
      <c r="WAN15" s="113"/>
      <c r="WAO15" s="113"/>
      <c r="WAP15" s="113"/>
      <c r="WAQ15" s="113"/>
      <c r="WAR15" s="113"/>
      <c r="WAS15" s="113"/>
      <c r="WAT15" s="113"/>
      <c r="WAU15" s="113"/>
      <c r="WAV15" s="113"/>
      <c r="WAW15" s="113"/>
      <c r="WAX15" s="113"/>
      <c r="WAY15" s="113"/>
      <c r="WAZ15" s="113"/>
      <c r="WBA15" s="113"/>
      <c r="WBB15" s="113"/>
      <c r="WBC15" s="113"/>
      <c r="WBD15" s="113"/>
      <c r="WBE15" s="113"/>
      <c r="WBF15" s="113"/>
      <c r="WBG15" s="113"/>
      <c r="WBH15" s="113"/>
      <c r="WBI15" s="113"/>
      <c r="WBJ15" s="113"/>
      <c r="WBK15" s="113"/>
      <c r="WBL15" s="113"/>
      <c r="WBM15" s="113"/>
      <c r="WBN15" s="113"/>
      <c r="WBO15" s="113"/>
      <c r="WBP15" s="113"/>
      <c r="WBQ15" s="113"/>
      <c r="WBR15" s="113"/>
      <c r="WBS15" s="113"/>
      <c r="WBT15" s="113"/>
      <c r="WBU15" s="113"/>
      <c r="WBV15" s="113"/>
      <c r="WBW15" s="113"/>
      <c r="WBX15" s="113"/>
      <c r="WBY15" s="113"/>
      <c r="WBZ15" s="113"/>
      <c r="WCA15" s="113"/>
      <c r="WCB15" s="113"/>
      <c r="WCC15" s="113"/>
      <c r="WCD15" s="113"/>
      <c r="WCE15" s="113"/>
      <c r="WCF15" s="113"/>
      <c r="WCG15" s="113"/>
      <c r="WCH15" s="113"/>
      <c r="WCI15" s="113"/>
      <c r="WCJ15" s="113"/>
      <c r="WCK15" s="113"/>
      <c r="WCL15" s="113"/>
      <c r="WCM15" s="113"/>
      <c r="WCN15" s="113"/>
      <c r="WCO15" s="113"/>
      <c r="WCP15" s="113"/>
      <c r="WCQ15" s="113"/>
      <c r="WCR15" s="113"/>
      <c r="WCS15" s="113"/>
      <c r="WCT15" s="113"/>
      <c r="WCU15" s="113"/>
      <c r="WCV15" s="113"/>
      <c r="WCW15" s="113"/>
      <c r="WCX15" s="113"/>
      <c r="WCY15" s="113"/>
      <c r="WCZ15" s="113"/>
      <c r="WDA15" s="113"/>
      <c r="WDB15" s="113"/>
      <c r="WDC15" s="113"/>
      <c r="WDD15" s="113"/>
      <c r="WDE15" s="113"/>
      <c r="WDF15" s="113"/>
      <c r="WDG15" s="113"/>
      <c r="WDH15" s="113"/>
      <c r="WDI15" s="113"/>
      <c r="WDJ15" s="113"/>
      <c r="WDK15" s="113"/>
      <c r="WDL15" s="113"/>
      <c r="WDM15" s="113"/>
      <c r="WDN15" s="113"/>
      <c r="WDO15" s="113"/>
      <c r="WDP15" s="113"/>
      <c r="WDQ15" s="113"/>
      <c r="WDR15" s="113"/>
      <c r="WDS15" s="113"/>
      <c r="WDT15" s="113"/>
      <c r="WDU15" s="113"/>
      <c r="WDV15" s="113"/>
      <c r="WDW15" s="113"/>
      <c r="WDX15" s="113"/>
      <c r="WDY15" s="113"/>
      <c r="WDZ15" s="113"/>
      <c r="WEA15" s="113"/>
      <c r="WEB15" s="113"/>
      <c r="WEC15" s="113"/>
      <c r="WED15" s="113"/>
      <c r="WEE15" s="113"/>
      <c r="WEF15" s="113"/>
      <c r="WEG15" s="113"/>
      <c r="WEH15" s="113"/>
      <c r="WEI15" s="113"/>
      <c r="WEJ15" s="113"/>
      <c r="WEK15" s="113"/>
      <c r="WEL15" s="113"/>
      <c r="WEM15" s="113"/>
      <c r="WEN15" s="113"/>
      <c r="WEO15" s="113"/>
      <c r="WEP15" s="113"/>
      <c r="WEQ15" s="113"/>
      <c r="WER15" s="113"/>
      <c r="WES15" s="113"/>
      <c r="WET15" s="113"/>
      <c r="WEU15" s="113"/>
      <c r="WEV15" s="113"/>
      <c r="WEW15" s="113"/>
      <c r="WEX15" s="113"/>
      <c r="WEY15" s="113"/>
      <c r="WEZ15" s="113"/>
      <c r="WFA15" s="113"/>
      <c r="WFB15" s="113"/>
      <c r="WFC15" s="113"/>
      <c r="WFD15" s="113"/>
      <c r="WFE15" s="113"/>
      <c r="WFF15" s="113"/>
      <c r="WFG15" s="113"/>
      <c r="WFH15" s="113"/>
      <c r="WFI15" s="113"/>
      <c r="WFJ15" s="113"/>
      <c r="WFK15" s="113"/>
      <c r="WFL15" s="113"/>
      <c r="WFM15" s="113"/>
      <c r="WFN15" s="113"/>
      <c r="WFO15" s="113"/>
      <c r="WFP15" s="113"/>
      <c r="WFQ15" s="113"/>
      <c r="WFR15" s="113"/>
      <c r="WFS15" s="113"/>
      <c r="WFT15" s="113"/>
      <c r="WFU15" s="113"/>
      <c r="WFV15" s="113"/>
      <c r="WFW15" s="113"/>
      <c r="WFX15" s="113"/>
      <c r="WFY15" s="113"/>
      <c r="WFZ15" s="113"/>
      <c r="WGA15" s="113"/>
      <c r="WGB15" s="113"/>
      <c r="WGC15" s="113"/>
      <c r="WGD15" s="113"/>
      <c r="WGE15" s="113"/>
      <c r="WGF15" s="113"/>
      <c r="WGG15" s="113"/>
      <c r="WGH15" s="113"/>
      <c r="WGI15" s="113"/>
      <c r="WGJ15" s="113"/>
      <c r="WGK15" s="113"/>
      <c r="WGL15" s="113"/>
      <c r="WGM15" s="113"/>
      <c r="WGN15" s="113"/>
      <c r="WGO15" s="113"/>
      <c r="WGP15" s="113"/>
      <c r="WGQ15" s="113"/>
      <c r="WGR15" s="113"/>
      <c r="WGS15" s="113"/>
      <c r="WGT15" s="113"/>
      <c r="WGU15" s="113"/>
      <c r="WGV15" s="113"/>
      <c r="WGW15" s="113"/>
      <c r="WGX15" s="113"/>
      <c r="WGY15" s="113"/>
      <c r="WGZ15" s="113"/>
      <c r="WHA15" s="113"/>
      <c r="WHB15" s="113"/>
      <c r="WHC15" s="113"/>
      <c r="WHD15" s="113"/>
      <c r="WHE15" s="113"/>
      <c r="WHF15" s="113"/>
      <c r="WHG15" s="113"/>
      <c r="WHH15" s="113"/>
      <c r="WHI15" s="113"/>
      <c r="WHJ15" s="113"/>
      <c r="WHK15" s="113"/>
      <c r="WHL15" s="113"/>
      <c r="WHM15" s="113"/>
      <c r="WHN15" s="113"/>
      <c r="WHO15" s="113"/>
      <c r="WHP15" s="113"/>
      <c r="WHQ15" s="113"/>
      <c r="WHR15" s="113"/>
      <c r="WHS15" s="113"/>
      <c r="WHT15" s="113"/>
      <c r="WHU15" s="113"/>
      <c r="WHV15" s="113"/>
      <c r="WHW15" s="113"/>
      <c r="WHX15" s="113"/>
      <c r="WHY15" s="113"/>
      <c r="WHZ15" s="113"/>
      <c r="WIA15" s="113"/>
      <c r="WIB15" s="113"/>
      <c r="WIC15" s="113"/>
      <c r="WID15" s="113"/>
      <c r="WIE15" s="113"/>
      <c r="WIF15" s="113"/>
      <c r="WIG15" s="113"/>
      <c r="WIH15" s="113"/>
      <c r="WII15" s="113"/>
      <c r="WIJ15" s="113"/>
      <c r="WIK15" s="113"/>
      <c r="WIL15" s="113"/>
      <c r="WIM15" s="113"/>
      <c r="WIN15" s="113"/>
      <c r="WIO15" s="113"/>
      <c r="WIP15" s="113"/>
      <c r="WIQ15" s="113"/>
      <c r="WIR15" s="113"/>
      <c r="WIS15" s="113"/>
      <c r="WIT15" s="113"/>
      <c r="WIU15" s="113"/>
      <c r="WIV15" s="113"/>
      <c r="WIW15" s="113"/>
      <c r="WIX15" s="113"/>
      <c r="WIY15" s="113"/>
      <c r="WIZ15" s="113"/>
      <c r="WJA15" s="113"/>
      <c r="WJB15" s="113"/>
      <c r="WJC15" s="113"/>
      <c r="WJD15" s="113"/>
      <c r="WJE15" s="113"/>
      <c r="WJF15" s="113"/>
      <c r="WJG15" s="113"/>
      <c r="WJH15" s="113"/>
      <c r="WJI15" s="113"/>
      <c r="WJJ15" s="113"/>
      <c r="WJK15" s="113"/>
      <c r="WJL15" s="113"/>
      <c r="WJM15" s="113"/>
      <c r="WJN15" s="113"/>
      <c r="WJO15" s="113"/>
      <c r="WJP15" s="113"/>
      <c r="WJQ15" s="113"/>
      <c r="WJR15" s="113"/>
      <c r="WJY15" s="113"/>
      <c r="WJZ15" s="113"/>
      <c r="WKA15" s="113"/>
      <c r="WKB15" s="113"/>
      <c r="WKC15" s="113"/>
      <c r="WKD15" s="113"/>
      <c r="WKE15" s="113"/>
      <c r="WKF15" s="113"/>
      <c r="WKG15" s="113"/>
      <c r="WKH15" s="113"/>
      <c r="WKI15" s="113"/>
      <c r="WKJ15" s="113"/>
      <c r="WKK15" s="113"/>
      <c r="WKL15" s="113"/>
      <c r="WKM15" s="113"/>
      <c r="WKN15" s="113"/>
      <c r="WKO15" s="113"/>
      <c r="WKP15" s="113"/>
      <c r="WKQ15" s="113"/>
      <c r="WKR15" s="113"/>
      <c r="WKS15" s="113"/>
      <c r="WKT15" s="113"/>
      <c r="WKU15" s="113"/>
      <c r="WKV15" s="113"/>
      <c r="WKW15" s="113"/>
      <c r="WKX15" s="113"/>
      <c r="WKY15" s="113"/>
      <c r="WKZ15" s="113"/>
      <c r="WLA15" s="113"/>
      <c r="WLB15" s="113"/>
      <c r="WLC15" s="113"/>
      <c r="WLD15" s="113"/>
      <c r="WLE15" s="113"/>
      <c r="WLF15" s="113"/>
      <c r="WLG15" s="113"/>
      <c r="WLH15" s="113"/>
      <c r="WLI15" s="113"/>
      <c r="WLJ15" s="113"/>
      <c r="WLK15" s="113"/>
      <c r="WLL15" s="113"/>
      <c r="WLM15" s="113"/>
      <c r="WLN15" s="113"/>
      <c r="WLO15" s="113"/>
      <c r="WLP15" s="113"/>
      <c r="WLQ15" s="113"/>
      <c r="WLR15" s="113"/>
      <c r="WLS15" s="113"/>
      <c r="WLT15" s="113"/>
      <c r="WLU15" s="113"/>
      <c r="WLV15" s="113"/>
      <c r="WLW15" s="113"/>
      <c r="WLX15" s="113"/>
      <c r="WLY15" s="113"/>
      <c r="WLZ15" s="113"/>
      <c r="WMA15" s="113"/>
      <c r="WMB15" s="113"/>
      <c r="WMC15" s="113"/>
      <c r="WMD15" s="113"/>
      <c r="WME15" s="113"/>
      <c r="WMF15" s="113"/>
      <c r="WMG15" s="113"/>
      <c r="WMH15" s="113"/>
      <c r="WMI15" s="113"/>
      <c r="WMJ15" s="113"/>
      <c r="WMK15" s="113"/>
      <c r="WML15" s="113"/>
      <c r="WMM15" s="113"/>
      <c r="WMN15" s="113"/>
      <c r="WMO15" s="113"/>
      <c r="WMP15" s="113"/>
      <c r="WMQ15" s="113"/>
      <c r="WMR15" s="113"/>
      <c r="WMS15" s="113"/>
      <c r="WMT15" s="113"/>
      <c r="WMU15" s="113"/>
      <c r="WMV15" s="113"/>
      <c r="WMW15" s="113"/>
      <c r="WMX15" s="113"/>
      <c r="WMY15" s="113"/>
      <c r="WMZ15" s="113"/>
      <c r="WNA15" s="113"/>
      <c r="WNB15" s="113"/>
      <c r="WNC15" s="113"/>
      <c r="WND15" s="113"/>
      <c r="WNE15" s="113"/>
      <c r="WNF15" s="113"/>
      <c r="WNG15" s="113"/>
      <c r="WNH15" s="113"/>
      <c r="WNI15" s="113"/>
      <c r="WNJ15" s="113"/>
      <c r="WNK15" s="113"/>
      <c r="WNL15" s="113"/>
      <c r="WNM15" s="113"/>
      <c r="WNN15" s="113"/>
      <c r="WNO15" s="113"/>
      <c r="WNP15" s="113"/>
      <c r="WNQ15" s="113"/>
      <c r="WNR15" s="113"/>
      <c r="WNS15" s="113"/>
      <c r="WNT15" s="113"/>
      <c r="WNU15" s="113"/>
      <c r="WNV15" s="113"/>
      <c r="WNW15" s="113"/>
      <c r="WNX15" s="113"/>
      <c r="WNY15" s="113"/>
      <c r="WNZ15" s="113"/>
      <c r="WOA15" s="113"/>
      <c r="WOB15" s="113"/>
      <c r="WOC15" s="113"/>
      <c r="WOD15" s="113"/>
      <c r="WOE15" s="113"/>
      <c r="WOF15" s="113"/>
      <c r="WOG15" s="113"/>
      <c r="WOH15" s="113"/>
      <c r="WOI15" s="113"/>
      <c r="WOJ15" s="113"/>
      <c r="WOK15" s="113"/>
      <c r="WOL15" s="113"/>
      <c r="WOM15" s="113"/>
      <c r="WON15" s="113"/>
      <c r="WOO15" s="113"/>
      <c r="WOP15" s="113"/>
      <c r="WOQ15" s="113"/>
      <c r="WOR15" s="113"/>
      <c r="WOS15" s="113"/>
      <c r="WOT15" s="113"/>
      <c r="WOU15" s="113"/>
      <c r="WOV15" s="113"/>
      <c r="WOW15" s="113"/>
      <c r="WOX15" s="113"/>
      <c r="WOY15" s="113"/>
      <c r="WOZ15" s="113"/>
      <c r="WPA15" s="113"/>
      <c r="WPB15" s="113"/>
      <c r="WPC15" s="113"/>
      <c r="WPD15" s="113"/>
      <c r="WPE15" s="113"/>
      <c r="WPF15" s="113"/>
      <c r="WPG15" s="113"/>
      <c r="WPH15" s="113"/>
      <c r="WPI15" s="113"/>
      <c r="WPJ15" s="113"/>
      <c r="WPK15" s="113"/>
      <c r="WPL15" s="113"/>
      <c r="WPM15" s="113"/>
      <c r="WPN15" s="113"/>
      <c r="WPO15" s="113"/>
      <c r="WPP15" s="113"/>
      <c r="WPQ15" s="113"/>
      <c r="WPR15" s="113"/>
      <c r="WPS15" s="113"/>
      <c r="WPT15" s="113"/>
      <c r="WPU15" s="113"/>
      <c r="WPV15" s="113"/>
      <c r="WPW15" s="113"/>
      <c r="WPX15" s="113"/>
      <c r="WPY15" s="113"/>
      <c r="WPZ15" s="113"/>
      <c r="WQA15" s="113"/>
      <c r="WQB15" s="113"/>
      <c r="WQC15" s="113"/>
      <c r="WQD15" s="113"/>
      <c r="WQE15" s="113"/>
      <c r="WQF15" s="113"/>
      <c r="WQG15" s="113"/>
      <c r="WQH15" s="113"/>
      <c r="WQI15" s="113"/>
      <c r="WQJ15" s="113"/>
      <c r="WQK15" s="113"/>
      <c r="WQL15" s="113"/>
      <c r="WQM15" s="113"/>
      <c r="WQN15" s="113"/>
      <c r="WQO15" s="113"/>
      <c r="WQP15" s="113"/>
      <c r="WQQ15" s="113"/>
      <c r="WQR15" s="113"/>
      <c r="WQS15" s="113"/>
      <c r="WQT15" s="113"/>
      <c r="WQU15" s="113"/>
      <c r="WQV15" s="113"/>
      <c r="WQW15" s="113"/>
      <c r="WQX15" s="113"/>
      <c r="WQY15" s="113"/>
      <c r="WQZ15" s="113"/>
      <c r="WRA15" s="113"/>
      <c r="WRB15" s="113"/>
      <c r="WRC15" s="113"/>
      <c r="WRD15" s="113"/>
      <c r="WRE15" s="113"/>
      <c r="WRF15" s="113"/>
      <c r="WRG15" s="113"/>
      <c r="WRH15" s="113"/>
      <c r="WRI15" s="113"/>
      <c r="WRJ15" s="113"/>
      <c r="WRK15" s="113"/>
      <c r="WRL15" s="113"/>
      <c r="WRM15" s="113"/>
      <c r="WRN15" s="113"/>
      <c r="WRO15" s="113"/>
      <c r="WRP15" s="113"/>
      <c r="WRQ15" s="113"/>
      <c r="WRR15" s="113"/>
      <c r="WRS15" s="113"/>
      <c r="WRT15" s="113"/>
      <c r="WRU15" s="113"/>
      <c r="WRV15" s="113"/>
      <c r="WRW15" s="113"/>
      <c r="WRX15" s="113"/>
      <c r="WRY15" s="113"/>
      <c r="WRZ15" s="113"/>
      <c r="WSA15" s="113"/>
      <c r="WSB15" s="113"/>
      <c r="WSC15" s="113"/>
      <c r="WSD15" s="113"/>
      <c r="WSE15" s="113"/>
      <c r="WSF15" s="113"/>
      <c r="WSG15" s="113"/>
      <c r="WSH15" s="113"/>
      <c r="WSI15" s="113"/>
      <c r="WSJ15" s="113"/>
      <c r="WSK15" s="113"/>
      <c r="WSL15" s="113"/>
      <c r="WSM15" s="113"/>
      <c r="WSN15" s="113"/>
      <c r="WSO15" s="113"/>
      <c r="WSP15" s="113"/>
      <c r="WSQ15" s="113"/>
      <c r="WSR15" s="113"/>
      <c r="WSS15" s="113"/>
      <c r="WST15" s="113"/>
      <c r="WSU15" s="113"/>
      <c r="WSV15" s="113"/>
      <c r="WSW15" s="113"/>
      <c r="WSX15" s="113"/>
      <c r="WSY15" s="113"/>
      <c r="WSZ15" s="113"/>
      <c r="WTA15" s="113"/>
      <c r="WTB15" s="113"/>
      <c r="WTC15" s="113"/>
      <c r="WTD15" s="113"/>
      <c r="WTE15" s="113"/>
      <c r="WTF15" s="113"/>
      <c r="WTG15" s="113"/>
      <c r="WTH15" s="113"/>
      <c r="WTI15" s="113"/>
      <c r="WTJ15" s="113"/>
      <c r="WTK15" s="113"/>
      <c r="WTL15" s="113"/>
      <c r="WTM15" s="113"/>
      <c r="WTN15" s="113"/>
      <c r="WTU15" s="113"/>
      <c r="WTV15" s="113"/>
      <c r="WTW15" s="113"/>
      <c r="WTX15" s="113"/>
      <c r="WTY15" s="113"/>
      <c r="WTZ15" s="113"/>
      <c r="WUA15" s="113"/>
      <c r="WUB15" s="113"/>
      <c r="WUC15" s="113"/>
      <c r="WUD15" s="113"/>
      <c r="WUE15" s="113"/>
      <c r="WUF15" s="113"/>
      <c r="WUG15" s="113"/>
      <c r="WUH15" s="113"/>
      <c r="WUI15" s="113"/>
      <c r="WUJ15" s="113"/>
      <c r="WUK15" s="113"/>
      <c r="WUL15" s="113"/>
      <c r="WUM15" s="113"/>
      <c r="WUN15" s="113"/>
      <c r="WUO15" s="113"/>
      <c r="WUP15" s="113"/>
      <c r="WUQ15" s="113"/>
      <c r="WUR15" s="113"/>
      <c r="WUS15" s="113"/>
      <c r="WUT15" s="113"/>
      <c r="WUU15" s="113"/>
      <c r="WUV15" s="113"/>
      <c r="WUW15" s="113"/>
      <c r="WUX15" s="113"/>
      <c r="WUY15" s="113"/>
      <c r="WUZ15" s="113"/>
      <c r="WVA15" s="113"/>
      <c r="WVB15" s="113"/>
      <c r="WVC15" s="113"/>
      <c r="WVD15" s="113"/>
      <c r="WVE15" s="113"/>
      <c r="WVF15" s="113"/>
      <c r="WVG15" s="113"/>
      <c r="WVH15" s="113"/>
      <c r="WVI15" s="113"/>
      <c r="WVJ15" s="113"/>
      <c r="WVK15" s="113"/>
      <c r="WVL15" s="113"/>
      <c r="WVM15" s="113"/>
      <c r="WVN15" s="113"/>
      <c r="WVO15" s="113"/>
      <c r="WVP15" s="113"/>
      <c r="WVQ15" s="113"/>
      <c r="WVR15" s="113"/>
      <c r="WVS15" s="113"/>
      <c r="WVT15" s="113"/>
      <c r="WVU15" s="113"/>
      <c r="WVV15" s="113"/>
      <c r="WVW15" s="113"/>
      <c r="WVX15" s="113"/>
      <c r="WVY15" s="113"/>
      <c r="WVZ15" s="113"/>
      <c r="WWA15" s="113"/>
      <c r="WWB15" s="113"/>
      <c r="WWC15" s="113"/>
      <c r="WWD15" s="113"/>
      <c r="WWE15" s="113"/>
      <c r="WWF15" s="113"/>
      <c r="WWG15" s="113"/>
      <c r="WWH15" s="113"/>
      <c r="WWI15" s="113"/>
      <c r="WWJ15" s="113"/>
      <c r="WWK15" s="113"/>
      <c r="WWL15" s="113"/>
      <c r="WWM15" s="113"/>
      <c r="WWN15" s="113"/>
      <c r="WWO15" s="113"/>
      <c r="WWP15" s="113"/>
      <c r="WWQ15" s="113"/>
      <c r="WWR15" s="113"/>
      <c r="WWS15" s="113"/>
      <c r="WWT15" s="113"/>
      <c r="WWU15" s="113"/>
      <c r="WWV15" s="113"/>
      <c r="WWW15" s="113"/>
      <c r="WWX15" s="113"/>
      <c r="WWY15" s="113"/>
      <c r="WWZ15" s="113"/>
      <c r="WXA15" s="113"/>
      <c r="WXB15" s="113"/>
      <c r="WXC15" s="113"/>
      <c r="WXD15" s="113"/>
      <c r="WXE15" s="113"/>
      <c r="WXF15" s="113"/>
      <c r="WXG15" s="113"/>
      <c r="WXH15" s="113"/>
      <c r="WXI15" s="113"/>
      <c r="WXJ15" s="113"/>
      <c r="WXK15" s="113"/>
      <c r="WXL15" s="113"/>
      <c r="WXM15" s="113"/>
      <c r="WXN15" s="113"/>
      <c r="WXO15" s="113"/>
      <c r="WXP15" s="113"/>
      <c r="WXQ15" s="113"/>
      <c r="WXR15" s="113"/>
      <c r="WXS15" s="113"/>
      <c r="WXT15" s="113"/>
      <c r="WXU15" s="113"/>
      <c r="WXV15" s="113"/>
      <c r="WXW15" s="113"/>
      <c r="WXX15" s="113"/>
      <c r="WXY15" s="113"/>
      <c r="WXZ15" s="113"/>
      <c r="WYA15" s="113"/>
      <c r="WYB15" s="113"/>
      <c r="WYC15" s="113"/>
      <c r="WYD15" s="113"/>
      <c r="WYE15" s="113"/>
      <c r="WYF15" s="113"/>
      <c r="WYG15" s="113"/>
      <c r="WYH15" s="113"/>
      <c r="WYI15" s="113"/>
      <c r="WYJ15" s="113"/>
      <c r="WYK15" s="113"/>
      <c r="WYL15" s="113"/>
      <c r="WYM15" s="113"/>
      <c r="WYN15" s="113"/>
      <c r="WYO15" s="113"/>
      <c r="WYP15" s="113"/>
      <c r="WYQ15" s="113"/>
      <c r="WYR15" s="113"/>
      <c r="WYS15" s="113"/>
      <c r="WYT15" s="113"/>
      <c r="WYU15" s="113"/>
      <c r="WYV15" s="113"/>
      <c r="WYW15" s="113"/>
      <c r="WYX15" s="113"/>
      <c r="WYY15" s="113"/>
      <c r="WYZ15" s="113"/>
      <c r="WZA15" s="113"/>
      <c r="WZB15" s="113"/>
      <c r="WZC15" s="113"/>
      <c r="WZD15" s="113"/>
      <c r="WZE15" s="113"/>
      <c r="WZF15" s="113"/>
      <c r="WZG15" s="113"/>
      <c r="WZH15" s="113"/>
      <c r="WZI15" s="113"/>
      <c r="WZJ15" s="113"/>
      <c r="WZK15" s="113"/>
      <c r="WZL15" s="113"/>
      <c r="WZM15" s="113"/>
      <c r="WZN15" s="113"/>
      <c r="WZO15" s="113"/>
      <c r="WZP15" s="113"/>
      <c r="WZQ15" s="113"/>
      <c r="WZR15" s="113"/>
      <c r="WZS15" s="113"/>
      <c r="WZT15" s="113"/>
      <c r="WZU15" s="113"/>
      <c r="WZV15" s="113"/>
      <c r="WZW15" s="113"/>
      <c r="WZX15" s="113"/>
      <c r="WZY15" s="113"/>
      <c r="WZZ15" s="113"/>
      <c r="XAA15" s="113"/>
      <c r="XAB15" s="113"/>
      <c r="XAC15" s="113"/>
      <c r="XAD15" s="113"/>
      <c r="XAE15" s="113"/>
      <c r="XAF15" s="113"/>
      <c r="XAG15" s="113"/>
      <c r="XAH15" s="113"/>
      <c r="XAI15" s="113"/>
      <c r="XAJ15" s="113"/>
      <c r="XAK15" s="113"/>
      <c r="XAL15" s="113"/>
      <c r="XAM15" s="113"/>
      <c r="XAN15" s="113"/>
      <c r="XAO15" s="113"/>
      <c r="XAP15" s="113"/>
      <c r="XAQ15" s="113"/>
      <c r="XAR15" s="113"/>
      <c r="XAS15" s="113"/>
      <c r="XAT15" s="113"/>
      <c r="XAU15" s="113"/>
      <c r="XAV15" s="113"/>
      <c r="XAW15" s="113"/>
      <c r="XAX15" s="113"/>
      <c r="XAY15" s="113"/>
      <c r="XAZ15" s="113"/>
      <c r="XBA15" s="113"/>
      <c r="XBB15" s="113"/>
      <c r="XBC15" s="113"/>
      <c r="XBD15" s="113"/>
      <c r="XBE15" s="113"/>
      <c r="XBF15" s="113"/>
      <c r="XBG15" s="113"/>
      <c r="XBH15" s="113"/>
      <c r="XBI15" s="113"/>
      <c r="XBJ15" s="113"/>
      <c r="XBK15" s="113"/>
      <c r="XBL15" s="113"/>
      <c r="XBM15" s="113"/>
      <c r="XBN15" s="113"/>
      <c r="XBO15" s="113"/>
      <c r="XBP15" s="113"/>
      <c r="XBQ15" s="113"/>
      <c r="XBR15" s="113"/>
      <c r="XBS15" s="113"/>
      <c r="XBT15" s="113"/>
      <c r="XBU15" s="113"/>
      <c r="XBV15" s="113"/>
      <c r="XBW15" s="113"/>
      <c r="XBX15" s="113"/>
      <c r="XBY15" s="113"/>
      <c r="XBZ15" s="113"/>
      <c r="XCA15" s="113"/>
      <c r="XCB15" s="113"/>
      <c r="XCC15" s="113"/>
      <c r="XCD15" s="113"/>
      <c r="XCE15" s="113"/>
      <c r="XCF15" s="113"/>
      <c r="XCG15" s="113"/>
      <c r="XCH15" s="113"/>
      <c r="XCI15" s="113"/>
      <c r="XCJ15" s="113"/>
      <c r="XCK15" s="113"/>
      <c r="XCL15" s="113"/>
      <c r="XCM15" s="113"/>
      <c r="XCN15" s="113"/>
      <c r="XCO15" s="113"/>
      <c r="XCP15" s="113"/>
      <c r="XCQ15" s="113"/>
      <c r="XCR15" s="113"/>
      <c r="XCS15" s="113"/>
      <c r="XCT15" s="113"/>
      <c r="XCU15" s="113"/>
      <c r="XCV15" s="113"/>
      <c r="XCW15" s="113"/>
      <c r="XCX15" s="113"/>
      <c r="XCY15" s="113"/>
      <c r="XCZ15" s="113"/>
      <c r="XDA15" s="113"/>
      <c r="XDB15" s="113"/>
      <c r="XDC15" s="113"/>
      <c r="XDD15" s="113"/>
      <c r="XDE15" s="113"/>
    </row>
    <row r="16" spans="1:16333" ht="25.5" customHeight="1" x14ac:dyDescent="0.25">
      <c r="A16" s="116" t="s">
        <v>357</v>
      </c>
      <c r="B16" s="117" t="s">
        <v>843</v>
      </c>
      <c r="C16" s="118"/>
      <c r="D16" s="125">
        <f>D17+D19</f>
        <v>242351079</v>
      </c>
      <c r="E16" s="125">
        <f t="shared" ref="E16:F16" si="1">E17+E19</f>
        <v>247117600</v>
      </c>
      <c r="F16" s="125">
        <f t="shared" si="1"/>
        <v>247117600</v>
      </c>
    </row>
    <row r="17" spans="1:984 1235:2008 2259:3032 3283:4056 4307:5080 5331:6104 6355:7128 7379:8152 8403:9176 9427:10200 10451:11224 11475:12248 12499:13272 13523:14296 14547:15320 15571:16088" s="113" customFormat="1" ht="15.75" x14ac:dyDescent="0.25">
      <c r="A17" s="130" t="s">
        <v>816</v>
      </c>
      <c r="B17" s="127" t="s">
        <v>845</v>
      </c>
      <c r="C17" s="111"/>
      <c r="D17" s="128">
        <f>SUM(D18:D18)</f>
        <v>1422100</v>
      </c>
      <c r="E17" s="128">
        <f>SUM(E18:E18)</f>
        <v>1560400</v>
      </c>
      <c r="F17" s="128">
        <f>SUM(F18:F18)</f>
        <v>1560400</v>
      </c>
      <c r="G17" s="114"/>
      <c r="H17" s="114"/>
      <c r="I17" s="114"/>
      <c r="J17" s="114"/>
      <c r="K17" s="114"/>
      <c r="HC17" s="115"/>
      <c r="HD17" s="115"/>
      <c r="HE17" s="115"/>
      <c r="HF17" s="115"/>
      <c r="HG17" s="115"/>
      <c r="HH17" s="115"/>
      <c r="QY17" s="115"/>
      <c r="QZ17" s="115"/>
      <c r="RA17" s="115"/>
      <c r="RB17" s="115"/>
      <c r="RC17" s="115"/>
      <c r="RD17" s="115"/>
      <c r="AAU17" s="115"/>
      <c r="AAV17" s="115"/>
      <c r="AAW17" s="115"/>
      <c r="AAX17" s="115"/>
      <c r="AAY17" s="115"/>
      <c r="AAZ17" s="115"/>
      <c r="AKQ17" s="115"/>
      <c r="AKR17" s="115"/>
      <c r="AKS17" s="115"/>
      <c r="AKT17" s="115"/>
      <c r="AKU17" s="115"/>
      <c r="AKV17" s="115"/>
      <c r="AUM17" s="115"/>
      <c r="AUN17" s="115"/>
      <c r="AUO17" s="115"/>
      <c r="AUP17" s="115"/>
      <c r="AUQ17" s="115"/>
      <c r="AUR17" s="115"/>
      <c r="BEI17" s="115"/>
      <c r="BEJ17" s="115"/>
      <c r="BEK17" s="115"/>
      <c r="BEL17" s="115"/>
      <c r="BEM17" s="115"/>
      <c r="BEN17" s="115"/>
      <c r="BOE17" s="115"/>
      <c r="BOF17" s="115"/>
      <c r="BOG17" s="115"/>
      <c r="BOH17" s="115"/>
      <c r="BOI17" s="115"/>
      <c r="BOJ17" s="115"/>
      <c r="BYA17" s="115"/>
      <c r="BYB17" s="115"/>
      <c r="BYC17" s="115"/>
      <c r="BYD17" s="115"/>
      <c r="BYE17" s="115"/>
      <c r="BYF17" s="115"/>
      <c r="CHW17" s="115"/>
      <c r="CHX17" s="115"/>
      <c r="CHY17" s="115"/>
      <c r="CHZ17" s="115"/>
      <c r="CIA17" s="115"/>
      <c r="CIB17" s="115"/>
      <c r="CRS17" s="115"/>
      <c r="CRT17" s="115"/>
      <c r="CRU17" s="115"/>
      <c r="CRV17" s="115"/>
      <c r="CRW17" s="115"/>
      <c r="CRX17" s="115"/>
      <c r="DBO17" s="115"/>
      <c r="DBP17" s="115"/>
      <c r="DBQ17" s="115"/>
      <c r="DBR17" s="115"/>
      <c r="DBS17" s="115"/>
      <c r="DBT17" s="115"/>
      <c r="DLK17" s="115"/>
      <c r="DLL17" s="115"/>
      <c r="DLM17" s="115"/>
      <c r="DLN17" s="115"/>
      <c r="DLO17" s="115"/>
      <c r="DLP17" s="115"/>
      <c r="DVG17" s="115"/>
      <c r="DVH17" s="115"/>
      <c r="DVI17" s="115"/>
      <c r="DVJ17" s="115"/>
      <c r="DVK17" s="115"/>
      <c r="DVL17" s="115"/>
      <c r="EFC17" s="115"/>
      <c r="EFD17" s="115"/>
      <c r="EFE17" s="115"/>
      <c r="EFF17" s="115"/>
      <c r="EFG17" s="115"/>
      <c r="EFH17" s="115"/>
      <c r="EOY17" s="115"/>
      <c r="EOZ17" s="115"/>
      <c r="EPA17" s="115"/>
      <c r="EPB17" s="115"/>
      <c r="EPC17" s="115"/>
      <c r="EPD17" s="115"/>
      <c r="EYU17" s="115"/>
      <c r="EYV17" s="115"/>
      <c r="EYW17" s="115"/>
      <c r="EYX17" s="115"/>
      <c r="EYY17" s="115"/>
      <c r="EYZ17" s="115"/>
      <c r="FIQ17" s="115"/>
      <c r="FIR17" s="115"/>
      <c r="FIS17" s="115"/>
      <c r="FIT17" s="115"/>
      <c r="FIU17" s="115"/>
      <c r="FIV17" s="115"/>
      <c r="FSM17" s="115"/>
      <c r="FSN17" s="115"/>
      <c r="FSO17" s="115"/>
      <c r="FSP17" s="115"/>
      <c r="FSQ17" s="115"/>
      <c r="FSR17" s="115"/>
      <c r="GCI17" s="115"/>
      <c r="GCJ17" s="115"/>
      <c r="GCK17" s="115"/>
      <c r="GCL17" s="115"/>
      <c r="GCM17" s="115"/>
      <c r="GCN17" s="115"/>
      <c r="GME17" s="115"/>
      <c r="GMF17" s="115"/>
      <c r="GMG17" s="115"/>
      <c r="GMH17" s="115"/>
      <c r="GMI17" s="115"/>
      <c r="GMJ17" s="115"/>
      <c r="GWA17" s="115"/>
      <c r="GWB17" s="115"/>
      <c r="GWC17" s="115"/>
      <c r="GWD17" s="115"/>
      <c r="GWE17" s="115"/>
      <c r="GWF17" s="115"/>
      <c r="HFW17" s="115"/>
      <c r="HFX17" s="115"/>
      <c r="HFY17" s="115"/>
      <c r="HFZ17" s="115"/>
      <c r="HGA17" s="115"/>
      <c r="HGB17" s="115"/>
      <c r="HPS17" s="115"/>
      <c r="HPT17" s="115"/>
      <c r="HPU17" s="115"/>
      <c r="HPV17" s="115"/>
      <c r="HPW17" s="115"/>
      <c r="HPX17" s="115"/>
      <c r="HZO17" s="115"/>
      <c r="HZP17" s="115"/>
      <c r="HZQ17" s="115"/>
      <c r="HZR17" s="115"/>
      <c r="HZS17" s="115"/>
      <c r="HZT17" s="115"/>
      <c r="IJK17" s="115"/>
      <c r="IJL17" s="115"/>
      <c r="IJM17" s="115"/>
      <c r="IJN17" s="115"/>
      <c r="IJO17" s="115"/>
      <c r="IJP17" s="115"/>
      <c r="ITG17" s="115"/>
      <c r="ITH17" s="115"/>
      <c r="ITI17" s="115"/>
      <c r="ITJ17" s="115"/>
      <c r="ITK17" s="115"/>
      <c r="ITL17" s="115"/>
      <c r="JDC17" s="115"/>
      <c r="JDD17" s="115"/>
      <c r="JDE17" s="115"/>
      <c r="JDF17" s="115"/>
      <c r="JDG17" s="115"/>
      <c r="JDH17" s="115"/>
      <c r="JMY17" s="115"/>
      <c r="JMZ17" s="115"/>
      <c r="JNA17" s="115"/>
      <c r="JNB17" s="115"/>
      <c r="JNC17" s="115"/>
      <c r="JND17" s="115"/>
      <c r="JWU17" s="115"/>
      <c r="JWV17" s="115"/>
      <c r="JWW17" s="115"/>
      <c r="JWX17" s="115"/>
      <c r="JWY17" s="115"/>
      <c r="JWZ17" s="115"/>
      <c r="KGQ17" s="115"/>
      <c r="KGR17" s="115"/>
      <c r="KGS17" s="115"/>
      <c r="KGT17" s="115"/>
      <c r="KGU17" s="115"/>
      <c r="KGV17" s="115"/>
      <c r="KQM17" s="115"/>
      <c r="KQN17" s="115"/>
      <c r="KQO17" s="115"/>
      <c r="KQP17" s="115"/>
      <c r="KQQ17" s="115"/>
      <c r="KQR17" s="115"/>
      <c r="LAI17" s="115"/>
      <c r="LAJ17" s="115"/>
      <c r="LAK17" s="115"/>
      <c r="LAL17" s="115"/>
      <c r="LAM17" s="115"/>
      <c r="LAN17" s="115"/>
      <c r="LKE17" s="115"/>
      <c r="LKF17" s="115"/>
      <c r="LKG17" s="115"/>
      <c r="LKH17" s="115"/>
      <c r="LKI17" s="115"/>
      <c r="LKJ17" s="115"/>
      <c r="LUA17" s="115"/>
      <c r="LUB17" s="115"/>
      <c r="LUC17" s="115"/>
      <c r="LUD17" s="115"/>
      <c r="LUE17" s="115"/>
      <c r="LUF17" s="115"/>
      <c r="MDW17" s="115"/>
      <c r="MDX17" s="115"/>
      <c r="MDY17" s="115"/>
      <c r="MDZ17" s="115"/>
      <c r="MEA17" s="115"/>
      <c r="MEB17" s="115"/>
      <c r="MNS17" s="115"/>
      <c r="MNT17" s="115"/>
      <c r="MNU17" s="115"/>
      <c r="MNV17" s="115"/>
      <c r="MNW17" s="115"/>
      <c r="MNX17" s="115"/>
      <c r="MXO17" s="115"/>
      <c r="MXP17" s="115"/>
      <c r="MXQ17" s="115"/>
      <c r="MXR17" s="115"/>
      <c r="MXS17" s="115"/>
      <c r="MXT17" s="115"/>
      <c r="NHK17" s="115"/>
      <c r="NHL17" s="115"/>
      <c r="NHM17" s="115"/>
      <c r="NHN17" s="115"/>
      <c r="NHO17" s="115"/>
      <c r="NHP17" s="115"/>
      <c r="NRG17" s="115"/>
      <c r="NRH17" s="115"/>
      <c r="NRI17" s="115"/>
      <c r="NRJ17" s="115"/>
      <c r="NRK17" s="115"/>
      <c r="NRL17" s="115"/>
      <c r="OBC17" s="115"/>
      <c r="OBD17" s="115"/>
      <c r="OBE17" s="115"/>
      <c r="OBF17" s="115"/>
      <c r="OBG17" s="115"/>
      <c r="OBH17" s="115"/>
      <c r="OKY17" s="115"/>
      <c r="OKZ17" s="115"/>
      <c r="OLA17" s="115"/>
      <c r="OLB17" s="115"/>
      <c r="OLC17" s="115"/>
      <c r="OLD17" s="115"/>
      <c r="OUU17" s="115"/>
      <c r="OUV17" s="115"/>
      <c r="OUW17" s="115"/>
      <c r="OUX17" s="115"/>
      <c r="OUY17" s="115"/>
      <c r="OUZ17" s="115"/>
      <c r="PEQ17" s="115"/>
      <c r="PER17" s="115"/>
      <c r="PES17" s="115"/>
      <c r="PET17" s="115"/>
      <c r="PEU17" s="115"/>
      <c r="PEV17" s="115"/>
      <c r="POM17" s="115"/>
      <c r="PON17" s="115"/>
      <c r="POO17" s="115"/>
      <c r="POP17" s="115"/>
      <c r="POQ17" s="115"/>
      <c r="POR17" s="115"/>
      <c r="PYI17" s="115"/>
      <c r="PYJ17" s="115"/>
      <c r="PYK17" s="115"/>
      <c r="PYL17" s="115"/>
      <c r="PYM17" s="115"/>
      <c r="PYN17" s="115"/>
      <c r="QIE17" s="115"/>
      <c r="QIF17" s="115"/>
      <c r="QIG17" s="115"/>
      <c r="QIH17" s="115"/>
      <c r="QII17" s="115"/>
      <c r="QIJ17" s="115"/>
      <c r="QSA17" s="115"/>
      <c r="QSB17" s="115"/>
      <c r="QSC17" s="115"/>
      <c r="QSD17" s="115"/>
      <c r="QSE17" s="115"/>
      <c r="QSF17" s="115"/>
      <c r="RBW17" s="115"/>
      <c r="RBX17" s="115"/>
      <c r="RBY17" s="115"/>
      <c r="RBZ17" s="115"/>
      <c r="RCA17" s="115"/>
      <c r="RCB17" s="115"/>
      <c r="RLS17" s="115"/>
      <c r="RLT17" s="115"/>
      <c r="RLU17" s="115"/>
      <c r="RLV17" s="115"/>
      <c r="RLW17" s="115"/>
      <c r="RLX17" s="115"/>
      <c r="RVO17" s="115"/>
      <c r="RVP17" s="115"/>
      <c r="RVQ17" s="115"/>
      <c r="RVR17" s="115"/>
      <c r="RVS17" s="115"/>
      <c r="RVT17" s="115"/>
      <c r="SFK17" s="115"/>
      <c r="SFL17" s="115"/>
      <c r="SFM17" s="115"/>
      <c r="SFN17" s="115"/>
      <c r="SFO17" s="115"/>
      <c r="SFP17" s="115"/>
      <c r="SPG17" s="115"/>
      <c r="SPH17" s="115"/>
      <c r="SPI17" s="115"/>
      <c r="SPJ17" s="115"/>
      <c r="SPK17" s="115"/>
      <c r="SPL17" s="115"/>
      <c r="SZC17" s="115"/>
      <c r="SZD17" s="115"/>
      <c r="SZE17" s="115"/>
      <c r="SZF17" s="115"/>
      <c r="SZG17" s="115"/>
      <c r="SZH17" s="115"/>
      <c r="TIY17" s="115"/>
      <c r="TIZ17" s="115"/>
      <c r="TJA17" s="115"/>
      <c r="TJB17" s="115"/>
      <c r="TJC17" s="115"/>
      <c r="TJD17" s="115"/>
      <c r="TSU17" s="115"/>
      <c r="TSV17" s="115"/>
      <c r="TSW17" s="115"/>
      <c r="TSX17" s="115"/>
      <c r="TSY17" s="115"/>
      <c r="TSZ17" s="115"/>
      <c r="UCQ17" s="115"/>
      <c r="UCR17" s="115"/>
      <c r="UCS17" s="115"/>
      <c r="UCT17" s="115"/>
      <c r="UCU17" s="115"/>
      <c r="UCV17" s="115"/>
      <c r="UMM17" s="115"/>
      <c r="UMN17" s="115"/>
      <c r="UMO17" s="115"/>
      <c r="UMP17" s="115"/>
      <c r="UMQ17" s="115"/>
      <c r="UMR17" s="115"/>
      <c r="UWI17" s="115"/>
      <c r="UWJ17" s="115"/>
      <c r="UWK17" s="115"/>
      <c r="UWL17" s="115"/>
      <c r="UWM17" s="115"/>
      <c r="UWN17" s="115"/>
      <c r="VGE17" s="115"/>
      <c r="VGF17" s="115"/>
      <c r="VGG17" s="115"/>
      <c r="VGH17" s="115"/>
      <c r="VGI17" s="115"/>
      <c r="VGJ17" s="115"/>
      <c r="VQA17" s="115"/>
      <c r="VQB17" s="115"/>
      <c r="VQC17" s="115"/>
      <c r="VQD17" s="115"/>
      <c r="VQE17" s="115"/>
      <c r="VQF17" s="115"/>
      <c r="VZW17" s="115"/>
      <c r="VZX17" s="115"/>
      <c r="VZY17" s="115"/>
      <c r="VZZ17" s="115"/>
      <c r="WAA17" s="115"/>
      <c r="WAB17" s="115"/>
      <c r="WJS17" s="115"/>
      <c r="WJT17" s="115"/>
      <c r="WJU17" s="115"/>
      <c r="WJV17" s="115"/>
      <c r="WJW17" s="115"/>
      <c r="WJX17" s="115"/>
      <c r="WTO17" s="115"/>
      <c r="WTP17" s="115"/>
      <c r="WTQ17" s="115"/>
      <c r="WTR17" s="115"/>
      <c r="WTS17" s="115"/>
      <c r="WTT17" s="115"/>
    </row>
    <row r="18" spans="1:984 1235:2008 2259:3032 3283:4056 4307:5080 5331:6104 6355:7128 7379:8152 8403:9176 9427:10200 10451:11224 11475:12248 12499:13272 13523:14296 14547:15320 15571:16088" ht="30.75" x14ac:dyDescent="0.25">
      <c r="A18" s="121" t="s">
        <v>347</v>
      </c>
      <c r="B18" s="120" t="s">
        <v>845</v>
      </c>
      <c r="C18" s="108">
        <v>200</v>
      </c>
      <c r="D18" s="141">
        <f>'Приложение 5'!F173</f>
        <v>1422100</v>
      </c>
      <c r="E18" s="141">
        <f>'Приложение 5'!G173</f>
        <v>1560400</v>
      </c>
      <c r="F18" s="141">
        <f>'Приложение 5'!H173</f>
        <v>1560400</v>
      </c>
    </row>
    <row r="19" spans="1:984 1235:2008 2259:3032 3283:4056 4307:5080 5331:6104 6355:7128 7379:8152 8403:9176 9427:10200 10451:11224 11475:12248 12499:13272 13523:14296 14547:15320 15571:16088" ht="15.75" x14ac:dyDescent="0.25">
      <c r="A19" s="129" t="s">
        <v>812</v>
      </c>
      <c r="B19" s="127" t="s">
        <v>844</v>
      </c>
      <c r="C19" s="111"/>
      <c r="D19" s="128">
        <f>SUBTOTAL(9,D20:D22)</f>
        <v>240928979</v>
      </c>
      <c r="E19" s="128">
        <f t="shared" ref="E19:F19" si="2">SUBTOTAL(9,E20:E22)</f>
        <v>245557200</v>
      </c>
      <c r="F19" s="128">
        <f t="shared" si="2"/>
        <v>245557200</v>
      </c>
    </row>
    <row r="20" spans="1:984 1235:2008 2259:3032 3283:4056 4307:5080 5331:6104 6355:7128 7379:8152 8403:9176 9427:10200 10451:11224 11475:12248 12499:13272 13523:14296 14547:15320 15571:16088" ht="60.75" x14ac:dyDescent="0.25">
      <c r="A20" s="119" t="s">
        <v>346</v>
      </c>
      <c r="B20" s="120" t="s">
        <v>844</v>
      </c>
      <c r="C20" s="108">
        <v>100</v>
      </c>
      <c r="D20" s="141">
        <f>'Приложение 5'!F139+'Приложение 5'!F175+'Приложение 5'!F181</f>
        <v>212562379</v>
      </c>
      <c r="E20" s="141">
        <f>'Приложение 5'!G139+'Приложение 5'!G175+'Приложение 5'!G181</f>
        <v>214724700</v>
      </c>
      <c r="F20" s="141">
        <f>'Приложение 5'!H139+'Приложение 5'!H175+'Приложение 5'!H181</f>
        <v>214724700</v>
      </c>
    </row>
    <row r="21" spans="1:984 1235:2008 2259:3032 3283:4056 4307:5080 5331:6104 6355:7128 7379:8152 8403:9176 9427:10200 10451:11224 11475:12248 12499:13272 13523:14296 14547:15320 15571:16088" ht="30.75" x14ac:dyDescent="0.25">
      <c r="A21" s="121" t="s">
        <v>347</v>
      </c>
      <c r="B21" s="120" t="s">
        <v>844</v>
      </c>
      <c r="C21" s="108">
        <v>200</v>
      </c>
      <c r="D21" s="141">
        <f>'Приложение 5'!F140+'Приложение 5'!F176+'Приложение 5'!F182</f>
        <v>27388900</v>
      </c>
      <c r="E21" s="141">
        <f>'Приложение 5'!G140+'Приложение 5'!G176+'Приложение 5'!G182</f>
        <v>29854800</v>
      </c>
      <c r="F21" s="141">
        <f>'Приложение 5'!H140+'Приложение 5'!H176+'Приложение 5'!H182</f>
        <v>29854800</v>
      </c>
    </row>
    <row r="22" spans="1:984 1235:2008 2259:3032 3283:4056 4307:5080 5331:6104 6355:7128 7379:8152 8403:9176 9427:10200 10451:11224 11475:12248 12499:13272 13523:14296 14547:15320 15571:16088" ht="15.75" x14ac:dyDescent="0.25">
      <c r="A22" s="119" t="s">
        <v>349</v>
      </c>
      <c r="B22" s="120" t="s">
        <v>844</v>
      </c>
      <c r="C22" s="108">
        <v>800</v>
      </c>
      <c r="D22" s="141">
        <f>'Приложение 5'!F141+'Приложение 5'!F177+'Приложение 5'!F183</f>
        <v>977700</v>
      </c>
      <c r="E22" s="141">
        <f>'Приложение 5'!G141+'Приложение 5'!G177+'Приложение 5'!G183</f>
        <v>977700</v>
      </c>
      <c r="F22" s="141">
        <f>'Приложение 5'!H141+'Приложение 5'!H177+'Приложение 5'!H183</f>
        <v>977700</v>
      </c>
    </row>
    <row r="23" spans="1:984 1235:2008 2259:3032 3283:4056 4307:5080 5331:6104 6355:7128 7379:8152 8403:9176 9427:10200 10451:11224 11475:12248 12499:13272 13523:14296 14547:15320 15571:16088" ht="47.25" x14ac:dyDescent="0.25">
      <c r="A23" s="116" t="s">
        <v>831</v>
      </c>
      <c r="B23" s="117" t="s">
        <v>832</v>
      </c>
      <c r="C23" s="118"/>
      <c r="D23" s="405">
        <f>D24+D29</f>
        <v>39464036.730000004</v>
      </c>
      <c r="E23" s="405">
        <f t="shared" ref="E23:F23" si="3">E24+E29</f>
        <v>39833904.340000004</v>
      </c>
      <c r="F23" s="405">
        <f t="shared" si="3"/>
        <v>40491904.340000004</v>
      </c>
    </row>
    <row r="24" spans="1:984 1235:2008 2259:3032 3283:4056 4307:5080 5331:6104 6355:7128 7379:8152 8403:9176 9427:10200 10451:11224 11475:12248 12499:13272 13523:14296 14547:15320 15571:16088" s="113" customFormat="1" ht="15.75" x14ac:dyDescent="0.25">
      <c r="A24" s="130" t="s">
        <v>816</v>
      </c>
      <c r="B24" s="127" t="s">
        <v>833</v>
      </c>
      <c r="C24" s="111"/>
      <c r="D24" s="356">
        <f>SUM(D25:D28)</f>
        <v>23292536.390000001</v>
      </c>
      <c r="E24" s="356">
        <f t="shared" ref="E24:F24" si="4">SUM(E25:E28)</f>
        <v>23292536.390000001</v>
      </c>
      <c r="F24" s="356">
        <f t="shared" si="4"/>
        <v>23292536.390000001</v>
      </c>
      <c r="G24" s="114"/>
      <c r="H24" s="114"/>
      <c r="I24" s="114"/>
      <c r="J24" s="114"/>
      <c r="K24" s="114"/>
      <c r="HC24" s="115"/>
      <c r="HD24" s="115"/>
      <c r="HE24" s="115"/>
      <c r="HF24" s="115"/>
      <c r="HG24" s="115"/>
      <c r="HH24" s="115"/>
      <c r="QY24" s="115"/>
      <c r="QZ24" s="115"/>
      <c r="RA24" s="115"/>
      <c r="RB24" s="115"/>
      <c r="RC24" s="115"/>
      <c r="RD24" s="115"/>
      <c r="AAU24" s="115"/>
      <c r="AAV24" s="115"/>
      <c r="AAW24" s="115"/>
      <c r="AAX24" s="115"/>
      <c r="AAY24" s="115"/>
      <c r="AAZ24" s="115"/>
      <c r="AKQ24" s="115"/>
      <c r="AKR24" s="115"/>
      <c r="AKS24" s="115"/>
      <c r="AKT24" s="115"/>
      <c r="AKU24" s="115"/>
      <c r="AKV24" s="115"/>
      <c r="AUM24" s="115"/>
      <c r="AUN24" s="115"/>
      <c r="AUO24" s="115"/>
      <c r="AUP24" s="115"/>
      <c r="AUQ24" s="115"/>
      <c r="AUR24" s="115"/>
      <c r="BEI24" s="115"/>
      <c r="BEJ24" s="115"/>
      <c r="BEK24" s="115"/>
      <c r="BEL24" s="115"/>
      <c r="BEM24" s="115"/>
      <c r="BEN24" s="115"/>
      <c r="BOE24" s="115"/>
      <c r="BOF24" s="115"/>
      <c r="BOG24" s="115"/>
      <c r="BOH24" s="115"/>
      <c r="BOI24" s="115"/>
      <c r="BOJ24" s="115"/>
      <c r="BYA24" s="115"/>
      <c r="BYB24" s="115"/>
      <c r="BYC24" s="115"/>
      <c r="BYD24" s="115"/>
      <c r="BYE24" s="115"/>
      <c r="BYF24" s="115"/>
      <c r="CHW24" s="115"/>
      <c r="CHX24" s="115"/>
      <c r="CHY24" s="115"/>
      <c r="CHZ24" s="115"/>
      <c r="CIA24" s="115"/>
      <c r="CIB24" s="115"/>
      <c r="CRS24" s="115"/>
      <c r="CRT24" s="115"/>
      <c r="CRU24" s="115"/>
      <c r="CRV24" s="115"/>
      <c r="CRW24" s="115"/>
      <c r="CRX24" s="115"/>
      <c r="DBO24" s="115"/>
      <c r="DBP24" s="115"/>
      <c r="DBQ24" s="115"/>
      <c r="DBR24" s="115"/>
      <c r="DBS24" s="115"/>
      <c r="DBT24" s="115"/>
      <c r="DLK24" s="115"/>
      <c r="DLL24" s="115"/>
      <c r="DLM24" s="115"/>
      <c r="DLN24" s="115"/>
      <c r="DLO24" s="115"/>
      <c r="DLP24" s="115"/>
      <c r="DVG24" s="115"/>
      <c r="DVH24" s="115"/>
      <c r="DVI24" s="115"/>
      <c r="DVJ24" s="115"/>
      <c r="DVK24" s="115"/>
      <c r="DVL24" s="115"/>
      <c r="EFC24" s="115"/>
      <c r="EFD24" s="115"/>
      <c r="EFE24" s="115"/>
      <c r="EFF24" s="115"/>
      <c r="EFG24" s="115"/>
      <c r="EFH24" s="115"/>
      <c r="EOY24" s="115"/>
      <c r="EOZ24" s="115"/>
      <c r="EPA24" s="115"/>
      <c r="EPB24" s="115"/>
      <c r="EPC24" s="115"/>
      <c r="EPD24" s="115"/>
      <c r="EYU24" s="115"/>
      <c r="EYV24" s="115"/>
      <c r="EYW24" s="115"/>
      <c r="EYX24" s="115"/>
      <c r="EYY24" s="115"/>
      <c r="EYZ24" s="115"/>
      <c r="FIQ24" s="115"/>
      <c r="FIR24" s="115"/>
      <c r="FIS24" s="115"/>
      <c r="FIT24" s="115"/>
      <c r="FIU24" s="115"/>
      <c r="FIV24" s="115"/>
      <c r="FSM24" s="115"/>
      <c r="FSN24" s="115"/>
      <c r="FSO24" s="115"/>
      <c r="FSP24" s="115"/>
      <c r="FSQ24" s="115"/>
      <c r="FSR24" s="115"/>
      <c r="GCI24" s="115"/>
      <c r="GCJ24" s="115"/>
      <c r="GCK24" s="115"/>
      <c r="GCL24" s="115"/>
      <c r="GCM24" s="115"/>
      <c r="GCN24" s="115"/>
      <c r="GME24" s="115"/>
      <c r="GMF24" s="115"/>
      <c r="GMG24" s="115"/>
      <c r="GMH24" s="115"/>
      <c r="GMI24" s="115"/>
      <c r="GMJ24" s="115"/>
      <c r="GWA24" s="115"/>
      <c r="GWB24" s="115"/>
      <c r="GWC24" s="115"/>
      <c r="GWD24" s="115"/>
      <c r="GWE24" s="115"/>
      <c r="GWF24" s="115"/>
      <c r="HFW24" s="115"/>
      <c r="HFX24" s="115"/>
      <c r="HFY24" s="115"/>
      <c r="HFZ24" s="115"/>
      <c r="HGA24" s="115"/>
      <c r="HGB24" s="115"/>
      <c r="HPS24" s="115"/>
      <c r="HPT24" s="115"/>
      <c r="HPU24" s="115"/>
      <c r="HPV24" s="115"/>
      <c r="HPW24" s="115"/>
      <c r="HPX24" s="115"/>
      <c r="HZO24" s="115"/>
      <c r="HZP24" s="115"/>
      <c r="HZQ24" s="115"/>
      <c r="HZR24" s="115"/>
      <c r="HZS24" s="115"/>
      <c r="HZT24" s="115"/>
      <c r="IJK24" s="115"/>
      <c r="IJL24" s="115"/>
      <c r="IJM24" s="115"/>
      <c r="IJN24" s="115"/>
      <c r="IJO24" s="115"/>
      <c r="IJP24" s="115"/>
      <c r="ITG24" s="115"/>
      <c r="ITH24" s="115"/>
      <c r="ITI24" s="115"/>
      <c r="ITJ24" s="115"/>
      <c r="ITK24" s="115"/>
      <c r="ITL24" s="115"/>
      <c r="JDC24" s="115"/>
      <c r="JDD24" s="115"/>
      <c r="JDE24" s="115"/>
      <c r="JDF24" s="115"/>
      <c r="JDG24" s="115"/>
      <c r="JDH24" s="115"/>
      <c r="JMY24" s="115"/>
      <c r="JMZ24" s="115"/>
      <c r="JNA24" s="115"/>
      <c r="JNB24" s="115"/>
      <c r="JNC24" s="115"/>
      <c r="JND24" s="115"/>
      <c r="JWU24" s="115"/>
      <c r="JWV24" s="115"/>
      <c r="JWW24" s="115"/>
      <c r="JWX24" s="115"/>
      <c r="JWY24" s="115"/>
      <c r="JWZ24" s="115"/>
      <c r="KGQ24" s="115"/>
      <c r="KGR24" s="115"/>
      <c r="KGS24" s="115"/>
      <c r="KGT24" s="115"/>
      <c r="KGU24" s="115"/>
      <c r="KGV24" s="115"/>
      <c r="KQM24" s="115"/>
      <c r="KQN24" s="115"/>
      <c r="KQO24" s="115"/>
      <c r="KQP24" s="115"/>
      <c r="KQQ24" s="115"/>
      <c r="KQR24" s="115"/>
      <c r="LAI24" s="115"/>
      <c r="LAJ24" s="115"/>
      <c r="LAK24" s="115"/>
      <c r="LAL24" s="115"/>
      <c r="LAM24" s="115"/>
      <c r="LAN24" s="115"/>
      <c r="LKE24" s="115"/>
      <c r="LKF24" s="115"/>
      <c r="LKG24" s="115"/>
      <c r="LKH24" s="115"/>
      <c r="LKI24" s="115"/>
      <c r="LKJ24" s="115"/>
      <c r="LUA24" s="115"/>
      <c r="LUB24" s="115"/>
      <c r="LUC24" s="115"/>
      <c r="LUD24" s="115"/>
      <c r="LUE24" s="115"/>
      <c r="LUF24" s="115"/>
      <c r="MDW24" s="115"/>
      <c r="MDX24" s="115"/>
      <c r="MDY24" s="115"/>
      <c r="MDZ24" s="115"/>
      <c r="MEA24" s="115"/>
      <c r="MEB24" s="115"/>
      <c r="MNS24" s="115"/>
      <c r="MNT24" s="115"/>
      <c r="MNU24" s="115"/>
      <c r="MNV24" s="115"/>
      <c r="MNW24" s="115"/>
      <c r="MNX24" s="115"/>
      <c r="MXO24" s="115"/>
      <c r="MXP24" s="115"/>
      <c r="MXQ24" s="115"/>
      <c r="MXR24" s="115"/>
      <c r="MXS24" s="115"/>
      <c r="MXT24" s="115"/>
      <c r="NHK24" s="115"/>
      <c r="NHL24" s="115"/>
      <c r="NHM24" s="115"/>
      <c r="NHN24" s="115"/>
      <c r="NHO24" s="115"/>
      <c r="NHP24" s="115"/>
      <c r="NRG24" s="115"/>
      <c r="NRH24" s="115"/>
      <c r="NRI24" s="115"/>
      <c r="NRJ24" s="115"/>
      <c r="NRK24" s="115"/>
      <c r="NRL24" s="115"/>
      <c r="OBC24" s="115"/>
      <c r="OBD24" s="115"/>
      <c r="OBE24" s="115"/>
      <c r="OBF24" s="115"/>
      <c r="OBG24" s="115"/>
      <c r="OBH24" s="115"/>
      <c r="OKY24" s="115"/>
      <c r="OKZ24" s="115"/>
      <c r="OLA24" s="115"/>
      <c r="OLB24" s="115"/>
      <c r="OLC24" s="115"/>
      <c r="OLD24" s="115"/>
      <c r="OUU24" s="115"/>
      <c r="OUV24" s="115"/>
      <c r="OUW24" s="115"/>
      <c r="OUX24" s="115"/>
      <c r="OUY24" s="115"/>
      <c r="OUZ24" s="115"/>
      <c r="PEQ24" s="115"/>
      <c r="PER24" s="115"/>
      <c r="PES24" s="115"/>
      <c r="PET24" s="115"/>
      <c r="PEU24" s="115"/>
      <c r="PEV24" s="115"/>
      <c r="POM24" s="115"/>
      <c r="PON24" s="115"/>
      <c r="POO24" s="115"/>
      <c r="POP24" s="115"/>
      <c r="POQ24" s="115"/>
      <c r="POR24" s="115"/>
      <c r="PYI24" s="115"/>
      <c r="PYJ24" s="115"/>
      <c r="PYK24" s="115"/>
      <c r="PYL24" s="115"/>
      <c r="PYM24" s="115"/>
      <c r="PYN24" s="115"/>
      <c r="QIE24" s="115"/>
      <c r="QIF24" s="115"/>
      <c r="QIG24" s="115"/>
      <c r="QIH24" s="115"/>
      <c r="QII24" s="115"/>
      <c r="QIJ24" s="115"/>
      <c r="QSA24" s="115"/>
      <c r="QSB24" s="115"/>
      <c r="QSC24" s="115"/>
      <c r="QSD24" s="115"/>
      <c r="QSE24" s="115"/>
      <c r="QSF24" s="115"/>
      <c r="RBW24" s="115"/>
      <c r="RBX24" s="115"/>
      <c r="RBY24" s="115"/>
      <c r="RBZ24" s="115"/>
      <c r="RCA24" s="115"/>
      <c r="RCB24" s="115"/>
      <c r="RLS24" s="115"/>
      <c r="RLT24" s="115"/>
      <c r="RLU24" s="115"/>
      <c r="RLV24" s="115"/>
      <c r="RLW24" s="115"/>
      <c r="RLX24" s="115"/>
      <c r="RVO24" s="115"/>
      <c r="RVP24" s="115"/>
      <c r="RVQ24" s="115"/>
      <c r="RVR24" s="115"/>
      <c r="RVS24" s="115"/>
      <c r="RVT24" s="115"/>
      <c r="SFK24" s="115"/>
      <c r="SFL24" s="115"/>
      <c r="SFM24" s="115"/>
      <c r="SFN24" s="115"/>
      <c r="SFO24" s="115"/>
      <c r="SFP24" s="115"/>
      <c r="SPG24" s="115"/>
      <c r="SPH24" s="115"/>
      <c r="SPI24" s="115"/>
      <c r="SPJ24" s="115"/>
      <c r="SPK24" s="115"/>
      <c r="SPL24" s="115"/>
      <c r="SZC24" s="115"/>
      <c r="SZD24" s="115"/>
      <c r="SZE24" s="115"/>
      <c r="SZF24" s="115"/>
      <c r="SZG24" s="115"/>
      <c r="SZH24" s="115"/>
      <c r="TIY24" s="115"/>
      <c r="TIZ24" s="115"/>
      <c r="TJA24" s="115"/>
      <c r="TJB24" s="115"/>
      <c r="TJC24" s="115"/>
      <c r="TJD24" s="115"/>
      <c r="TSU24" s="115"/>
      <c r="TSV24" s="115"/>
      <c r="TSW24" s="115"/>
      <c r="TSX24" s="115"/>
      <c r="TSY24" s="115"/>
      <c r="TSZ24" s="115"/>
      <c r="UCQ24" s="115"/>
      <c r="UCR24" s="115"/>
      <c r="UCS24" s="115"/>
      <c r="UCT24" s="115"/>
      <c r="UCU24" s="115"/>
      <c r="UCV24" s="115"/>
      <c r="UMM24" s="115"/>
      <c r="UMN24" s="115"/>
      <c r="UMO24" s="115"/>
      <c r="UMP24" s="115"/>
      <c r="UMQ24" s="115"/>
      <c r="UMR24" s="115"/>
      <c r="UWI24" s="115"/>
      <c r="UWJ24" s="115"/>
      <c r="UWK24" s="115"/>
      <c r="UWL24" s="115"/>
      <c r="UWM24" s="115"/>
      <c r="UWN24" s="115"/>
      <c r="VGE24" s="115"/>
      <c r="VGF24" s="115"/>
      <c r="VGG24" s="115"/>
      <c r="VGH24" s="115"/>
      <c r="VGI24" s="115"/>
      <c r="VGJ24" s="115"/>
      <c r="VQA24" s="115"/>
      <c r="VQB24" s="115"/>
      <c r="VQC24" s="115"/>
      <c r="VQD24" s="115"/>
      <c r="VQE24" s="115"/>
      <c r="VQF24" s="115"/>
      <c r="VZW24" s="115"/>
      <c r="VZX24" s="115"/>
      <c r="VZY24" s="115"/>
      <c r="VZZ24" s="115"/>
      <c r="WAA24" s="115"/>
      <c r="WAB24" s="115"/>
      <c r="WJS24" s="115"/>
      <c r="WJT24" s="115"/>
      <c r="WJU24" s="115"/>
      <c r="WJV24" s="115"/>
      <c r="WJW24" s="115"/>
      <c r="WJX24" s="115"/>
      <c r="WTO24" s="115"/>
      <c r="WTP24" s="115"/>
      <c r="WTQ24" s="115"/>
      <c r="WTR24" s="115"/>
      <c r="WTS24" s="115"/>
      <c r="WTT24" s="115"/>
    </row>
    <row r="25" spans="1:984 1235:2008 2259:3032 3283:4056 4307:5080 5331:6104 6355:7128 7379:8152 8403:9176 9427:10200 10451:11224 11475:12248 12499:13272 13523:14296 14547:15320 15571:16088" ht="60.75" x14ac:dyDescent="0.25">
      <c r="A25" s="119" t="s">
        <v>346</v>
      </c>
      <c r="B25" s="120" t="s">
        <v>833</v>
      </c>
      <c r="C25" s="155">
        <v>100</v>
      </c>
      <c r="D25" s="141">
        <f>'Приложение 5'!F152</f>
        <v>475491.9</v>
      </c>
      <c r="E25" s="141">
        <f>'Приложение 5'!G152</f>
        <v>475491.9</v>
      </c>
      <c r="F25" s="141">
        <f>'Приложение 5'!H152</f>
        <v>475491.9</v>
      </c>
    </row>
    <row r="26" spans="1:984 1235:2008 2259:3032 3283:4056 4307:5080 5331:6104 6355:7128 7379:8152 8403:9176 9427:10200 10451:11224 11475:12248 12499:13272 13523:14296 14547:15320 15571:16088" ht="30.75" x14ac:dyDescent="0.25">
      <c r="A26" s="121" t="s">
        <v>347</v>
      </c>
      <c r="B26" s="120" t="s">
        <v>833</v>
      </c>
      <c r="C26" s="155">
        <v>200</v>
      </c>
      <c r="D26" s="141">
        <f>'Приложение 5'!F153+'Приложение 5'!F195+'Приложение 5'!F209</f>
        <v>6390701.7000000002</v>
      </c>
      <c r="E26" s="141">
        <f>'Приложение 5'!G153+'Приложение 5'!G195+'Приложение 5'!G209</f>
        <v>6390701.7000000002</v>
      </c>
      <c r="F26" s="141">
        <f>'Приложение 5'!H153+'Приложение 5'!H195+'Приложение 5'!H209</f>
        <v>6390701.7000000002</v>
      </c>
    </row>
    <row r="27" spans="1:984 1235:2008 2259:3032 3283:4056 4307:5080 5331:6104 6355:7128 7379:8152 8403:9176 9427:10200 10451:11224 11475:12248 12499:13272 13523:14296 14547:15320 15571:16088" ht="15.75" x14ac:dyDescent="0.25">
      <c r="A27" s="119" t="s">
        <v>348</v>
      </c>
      <c r="B27" s="120" t="s">
        <v>833</v>
      </c>
      <c r="C27" s="155">
        <v>300</v>
      </c>
      <c r="D27" s="141">
        <f>'Приложение 5'!F154+'Приложение 5'!F210</f>
        <v>10726342.789999999</v>
      </c>
      <c r="E27" s="141">
        <f>'Приложение 5'!G154+'Приложение 5'!G210</f>
        <v>10726342.789999999</v>
      </c>
      <c r="F27" s="141">
        <f>'Приложение 5'!H154+'Приложение 5'!H210</f>
        <v>10726342.789999999</v>
      </c>
    </row>
    <row r="28" spans="1:984 1235:2008 2259:3032 3283:4056 4307:5080 5331:6104 6355:7128 7379:8152 8403:9176 9427:10200 10451:11224 11475:12248 12499:13272 13523:14296 14547:15320 15571:16088" ht="30.75" x14ac:dyDescent="0.25">
      <c r="A28" s="119" t="s">
        <v>352</v>
      </c>
      <c r="B28" s="120" t="s">
        <v>833</v>
      </c>
      <c r="C28" s="108">
        <v>600</v>
      </c>
      <c r="D28" s="141">
        <f>'Приложение 5'!F196</f>
        <v>5700000</v>
      </c>
      <c r="E28" s="141">
        <f>'Приложение 5'!G196</f>
        <v>5700000</v>
      </c>
      <c r="F28" s="141">
        <f>'Приложение 5'!H196</f>
        <v>5700000</v>
      </c>
    </row>
    <row r="29" spans="1:984 1235:2008 2259:3032 3283:4056 4307:5080 5331:6104 6355:7128 7379:8152 8403:9176 9427:10200 10451:11224 11475:12248 12499:13272 13523:14296 14547:15320 15571:16088" s="113" customFormat="1" ht="15.75" x14ac:dyDescent="0.25">
      <c r="A29" s="130" t="s">
        <v>812</v>
      </c>
      <c r="B29" s="127" t="s">
        <v>834</v>
      </c>
      <c r="C29" s="111"/>
      <c r="D29" s="356">
        <f>SUM(D30:D31)</f>
        <v>16171500.34</v>
      </c>
      <c r="E29" s="356">
        <f t="shared" ref="E29:F29" si="5">SUM(E30:E31)</f>
        <v>16541367.949999999</v>
      </c>
      <c r="F29" s="356">
        <f t="shared" si="5"/>
        <v>17199367.949999999</v>
      </c>
      <c r="G29" s="114"/>
      <c r="H29" s="114"/>
      <c r="I29" s="114"/>
      <c r="J29" s="114"/>
      <c r="K29" s="114"/>
      <c r="HC29" s="115"/>
      <c r="HD29" s="115"/>
      <c r="HE29" s="115"/>
      <c r="HF29" s="115"/>
      <c r="HG29" s="115"/>
      <c r="HH29" s="115"/>
      <c r="QY29" s="115"/>
      <c r="QZ29" s="115"/>
      <c r="RA29" s="115"/>
      <c r="RB29" s="115"/>
      <c r="RC29" s="115"/>
      <c r="RD29" s="115"/>
      <c r="AAU29" s="115"/>
      <c r="AAV29" s="115"/>
      <c r="AAW29" s="115"/>
      <c r="AAX29" s="115"/>
      <c r="AAY29" s="115"/>
      <c r="AAZ29" s="115"/>
      <c r="AKQ29" s="115"/>
      <c r="AKR29" s="115"/>
      <c r="AKS29" s="115"/>
      <c r="AKT29" s="115"/>
      <c r="AKU29" s="115"/>
      <c r="AKV29" s="115"/>
      <c r="AUM29" s="115"/>
      <c r="AUN29" s="115"/>
      <c r="AUO29" s="115"/>
      <c r="AUP29" s="115"/>
      <c r="AUQ29" s="115"/>
      <c r="AUR29" s="115"/>
      <c r="BEI29" s="115"/>
      <c r="BEJ29" s="115"/>
      <c r="BEK29" s="115"/>
      <c r="BEL29" s="115"/>
      <c r="BEM29" s="115"/>
      <c r="BEN29" s="115"/>
      <c r="BOE29" s="115"/>
      <c r="BOF29" s="115"/>
      <c r="BOG29" s="115"/>
      <c r="BOH29" s="115"/>
      <c r="BOI29" s="115"/>
      <c r="BOJ29" s="115"/>
      <c r="BYA29" s="115"/>
      <c r="BYB29" s="115"/>
      <c r="BYC29" s="115"/>
      <c r="BYD29" s="115"/>
      <c r="BYE29" s="115"/>
      <c r="BYF29" s="115"/>
      <c r="CHW29" s="115"/>
      <c r="CHX29" s="115"/>
      <c r="CHY29" s="115"/>
      <c r="CHZ29" s="115"/>
      <c r="CIA29" s="115"/>
      <c r="CIB29" s="115"/>
      <c r="CRS29" s="115"/>
      <c r="CRT29" s="115"/>
      <c r="CRU29" s="115"/>
      <c r="CRV29" s="115"/>
      <c r="CRW29" s="115"/>
      <c r="CRX29" s="115"/>
      <c r="DBO29" s="115"/>
      <c r="DBP29" s="115"/>
      <c r="DBQ29" s="115"/>
      <c r="DBR29" s="115"/>
      <c r="DBS29" s="115"/>
      <c r="DBT29" s="115"/>
      <c r="DLK29" s="115"/>
      <c r="DLL29" s="115"/>
      <c r="DLM29" s="115"/>
      <c r="DLN29" s="115"/>
      <c r="DLO29" s="115"/>
      <c r="DLP29" s="115"/>
      <c r="DVG29" s="115"/>
      <c r="DVH29" s="115"/>
      <c r="DVI29" s="115"/>
      <c r="DVJ29" s="115"/>
      <c r="DVK29" s="115"/>
      <c r="DVL29" s="115"/>
      <c r="EFC29" s="115"/>
      <c r="EFD29" s="115"/>
      <c r="EFE29" s="115"/>
      <c r="EFF29" s="115"/>
      <c r="EFG29" s="115"/>
      <c r="EFH29" s="115"/>
      <c r="EOY29" s="115"/>
      <c r="EOZ29" s="115"/>
      <c r="EPA29" s="115"/>
      <c r="EPB29" s="115"/>
      <c r="EPC29" s="115"/>
      <c r="EPD29" s="115"/>
      <c r="EYU29" s="115"/>
      <c r="EYV29" s="115"/>
      <c r="EYW29" s="115"/>
      <c r="EYX29" s="115"/>
      <c r="EYY29" s="115"/>
      <c r="EYZ29" s="115"/>
      <c r="FIQ29" s="115"/>
      <c r="FIR29" s="115"/>
      <c r="FIS29" s="115"/>
      <c r="FIT29" s="115"/>
      <c r="FIU29" s="115"/>
      <c r="FIV29" s="115"/>
      <c r="FSM29" s="115"/>
      <c r="FSN29" s="115"/>
      <c r="FSO29" s="115"/>
      <c r="FSP29" s="115"/>
      <c r="FSQ29" s="115"/>
      <c r="FSR29" s="115"/>
      <c r="GCI29" s="115"/>
      <c r="GCJ29" s="115"/>
      <c r="GCK29" s="115"/>
      <c r="GCL29" s="115"/>
      <c r="GCM29" s="115"/>
      <c r="GCN29" s="115"/>
      <c r="GME29" s="115"/>
      <c r="GMF29" s="115"/>
      <c r="GMG29" s="115"/>
      <c r="GMH29" s="115"/>
      <c r="GMI29" s="115"/>
      <c r="GMJ29" s="115"/>
      <c r="GWA29" s="115"/>
      <c r="GWB29" s="115"/>
      <c r="GWC29" s="115"/>
      <c r="GWD29" s="115"/>
      <c r="GWE29" s="115"/>
      <c r="GWF29" s="115"/>
      <c r="HFW29" s="115"/>
      <c r="HFX29" s="115"/>
      <c r="HFY29" s="115"/>
      <c r="HFZ29" s="115"/>
      <c r="HGA29" s="115"/>
      <c r="HGB29" s="115"/>
      <c r="HPS29" s="115"/>
      <c r="HPT29" s="115"/>
      <c r="HPU29" s="115"/>
      <c r="HPV29" s="115"/>
      <c r="HPW29" s="115"/>
      <c r="HPX29" s="115"/>
      <c r="HZO29" s="115"/>
      <c r="HZP29" s="115"/>
      <c r="HZQ29" s="115"/>
      <c r="HZR29" s="115"/>
      <c r="HZS29" s="115"/>
      <c r="HZT29" s="115"/>
      <c r="IJK29" s="115"/>
      <c r="IJL29" s="115"/>
      <c r="IJM29" s="115"/>
      <c r="IJN29" s="115"/>
      <c r="IJO29" s="115"/>
      <c r="IJP29" s="115"/>
      <c r="ITG29" s="115"/>
      <c r="ITH29" s="115"/>
      <c r="ITI29" s="115"/>
      <c r="ITJ29" s="115"/>
      <c r="ITK29" s="115"/>
      <c r="ITL29" s="115"/>
      <c r="JDC29" s="115"/>
      <c r="JDD29" s="115"/>
      <c r="JDE29" s="115"/>
      <c r="JDF29" s="115"/>
      <c r="JDG29" s="115"/>
      <c r="JDH29" s="115"/>
      <c r="JMY29" s="115"/>
      <c r="JMZ29" s="115"/>
      <c r="JNA29" s="115"/>
      <c r="JNB29" s="115"/>
      <c r="JNC29" s="115"/>
      <c r="JND29" s="115"/>
      <c r="JWU29" s="115"/>
      <c r="JWV29" s="115"/>
      <c r="JWW29" s="115"/>
      <c r="JWX29" s="115"/>
      <c r="JWY29" s="115"/>
      <c r="JWZ29" s="115"/>
      <c r="KGQ29" s="115"/>
      <c r="KGR29" s="115"/>
      <c r="KGS29" s="115"/>
      <c r="KGT29" s="115"/>
      <c r="KGU29" s="115"/>
      <c r="KGV29" s="115"/>
      <c r="KQM29" s="115"/>
      <c r="KQN29" s="115"/>
      <c r="KQO29" s="115"/>
      <c r="KQP29" s="115"/>
      <c r="KQQ29" s="115"/>
      <c r="KQR29" s="115"/>
      <c r="LAI29" s="115"/>
      <c r="LAJ29" s="115"/>
      <c r="LAK29" s="115"/>
      <c r="LAL29" s="115"/>
      <c r="LAM29" s="115"/>
      <c r="LAN29" s="115"/>
      <c r="LKE29" s="115"/>
      <c r="LKF29" s="115"/>
      <c r="LKG29" s="115"/>
      <c r="LKH29" s="115"/>
      <c r="LKI29" s="115"/>
      <c r="LKJ29" s="115"/>
      <c r="LUA29" s="115"/>
      <c r="LUB29" s="115"/>
      <c r="LUC29" s="115"/>
      <c r="LUD29" s="115"/>
      <c r="LUE29" s="115"/>
      <c r="LUF29" s="115"/>
      <c r="MDW29" s="115"/>
      <c r="MDX29" s="115"/>
      <c r="MDY29" s="115"/>
      <c r="MDZ29" s="115"/>
      <c r="MEA29" s="115"/>
      <c r="MEB29" s="115"/>
      <c r="MNS29" s="115"/>
      <c r="MNT29" s="115"/>
      <c r="MNU29" s="115"/>
      <c r="MNV29" s="115"/>
      <c r="MNW29" s="115"/>
      <c r="MNX29" s="115"/>
      <c r="MXO29" s="115"/>
      <c r="MXP29" s="115"/>
      <c r="MXQ29" s="115"/>
      <c r="MXR29" s="115"/>
      <c r="MXS29" s="115"/>
      <c r="MXT29" s="115"/>
      <c r="NHK29" s="115"/>
      <c r="NHL29" s="115"/>
      <c r="NHM29" s="115"/>
      <c r="NHN29" s="115"/>
      <c r="NHO29" s="115"/>
      <c r="NHP29" s="115"/>
      <c r="NRG29" s="115"/>
      <c r="NRH29" s="115"/>
      <c r="NRI29" s="115"/>
      <c r="NRJ29" s="115"/>
      <c r="NRK29" s="115"/>
      <c r="NRL29" s="115"/>
      <c r="OBC29" s="115"/>
      <c r="OBD29" s="115"/>
      <c r="OBE29" s="115"/>
      <c r="OBF29" s="115"/>
      <c r="OBG29" s="115"/>
      <c r="OBH29" s="115"/>
      <c r="OKY29" s="115"/>
      <c r="OKZ29" s="115"/>
      <c r="OLA29" s="115"/>
      <c r="OLB29" s="115"/>
      <c r="OLC29" s="115"/>
      <c r="OLD29" s="115"/>
      <c r="OUU29" s="115"/>
      <c r="OUV29" s="115"/>
      <c r="OUW29" s="115"/>
      <c r="OUX29" s="115"/>
      <c r="OUY29" s="115"/>
      <c r="OUZ29" s="115"/>
      <c r="PEQ29" s="115"/>
      <c r="PER29" s="115"/>
      <c r="PES29" s="115"/>
      <c r="PET29" s="115"/>
      <c r="PEU29" s="115"/>
      <c r="PEV29" s="115"/>
      <c r="POM29" s="115"/>
      <c r="PON29" s="115"/>
      <c r="POO29" s="115"/>
      <c r="POP29" s="115"/>
      <c r="POQ29" s="115"/>
      <c r="POR29" s="115"/>
      <c r="PYI29" s="115"/>
      <c r="PYJ29" s="115"/>
      <c r="PYK29" s="115"/>
      <c r="PYL29" s="115"/>
      <c r="PYM29" s="115"/>
      <c r="PYN29" s="115"/>
      <c r="QIE29" s="115"/>
      <c r="QIF29" s="115"/>
      <c r="QIG29" s="115"/>
      <c r="QIH29" s="115"/>
      <c r="QII29" s="115"/>
      <c r="QIJ29" s="115"/>
      <c r="QSA29" s="115"/>
      <c r="QSB29" s="115"/>
      <c r="QSC29" s="115"/>
      <c r="QSD29" s="115"/>
      <c r="QSE29" s="115"/>
      <c r="QSF29" s="115"/>
      <c r="RBW29" s="115"/>
      <c r="RBX29" s="115"/>
      <c r="RBY29" s="115"/>
      <c r="RBZ29" s="115"/>
      <c r="RCA29" s="115"/>
      <c r="RCB29" s="115"/>
      <c r="RLS29" s="115"/>
      <c r="RLT29" s="115"/>
      <c r="RLU29" s="115"/>
      <c r="RLV29" s="115"/>
      <c r="RLW29" s="115"/>
      <c r="RLX29" s="115"/>
      <c r="RVO29" s="115"/>
      <c r="RVP29" s="115"/>
      <c r="RVQ29" s="115"/>
      <c r="RVR29" s="115"/>
      <c r="RVS29" s="115"/>
      <c r="RVT29" s="115"/>
      <c r="SFK29" s="115"/>
      <c r="SFL29" s="115"/>
      <c r="SFM29" s="115"/>
      <c r="SFN29" s="115"/>
      <c r="SFO29" s="115"/>
      <c r="SFP29" s="115"/>
      <c r="SPG29" s="115"/>
      <c r="SPH29" s="115"/>
      <c r="SPI29" s="115"/>
      <c r="SPJ29" s="115"/>
      <c r="SPK29" s="115"/>
      <c r="SPL29" s="115"/>
      <c r="SZC29" s="115"/>
      <c r="SZD29" s="115"/>
      <c r="SZE29" s="115"/>
      <c r="SZF29" s="115"/>
      <c r="SZG29" s="115"/>
      <c r="SZH29" s="115"/>
      <c r="TIY29" s="115"/>
      <c r="TIZ29" s="115"/>
      <c r="TJA29" s="115"/>
      <c r="TJB29" s="115"/>
      <c r="TJC29" s="115"/>
      <c r="TJD29" s="115"/>
      <c r="TSU29" s="115"/>
      <c r="TSV29" s="115"/>
      <c r="TSW29" s="115"/>
      <c r="TSX29" s="115"/>
      <c r="TSY29" s="115"/>
      <c r="TSZ29" s="115"/>
      <c r="UCQ29" s="115"/>
      <c r="UCR29" s="115"/>
      <c r="UCS29" s="115"/>
      <c r="UCT29" s="115"/>
      <c r="UCU29" s="115"/>
      <c r="UCV29" s="115"/>
      <c r="UMM29" s="115"/>
      <c r="UMN29" s="115"/>
      <c r="UMO29" s="115"/>
      <c r="UMP29" s="115"/>
      <c r="UMQ29" s="115"/>
      <c r="UMR29" s="115"/>
      <c r="UWI29" s="115"/>
      <c r="UWJ29" s="115"/>
      <c r="UWK29" s="115"/>
      <c r="UWL29" s="115"/>
      <c r="UWM29" s="115"/>
      <c r="UWN29" s="115"/>
      <c r="VGE29" s="115"/>
      <c r="VGF29" s="115"/>
      <c r="VGG29" s="115"/>
      <c r="VGH29" s="115"/>
      <c r="VGI29" s="115"/>
      <c r="VGJ29" s="115"/>
      <c r="VQA29" s="115"/>
      <c r="VQB29" s="115"/>
      <c r="VQC29" s="115"/>
      <c r="VQD29" s="115"/>
      <c r="VQE29" s="115"/>
      <c r="VQF29" s="115"/>
      <c r="VZW29" s="115"/>
      <c r="VZX29" s="115"/>
      <c r="VZY29" s="115"/>
      <c r="VZZ29" s="115"/>
      <c r="WAA29" s="115"/>
      <c r="WAB29" s="115"/>
      <c r="WJS29" s="115"/>
      <c r="WJT29" s="115"/>
      <c r="WJU29" s="115"/>
      <c r="WJV29" s="115"/>
      <c r="WJW29" s="115"/>
      <c r="WJX29" s="115"/>
      <c r="WTO29" s="115"/>
      <c r="WTP29" s="115"/>
      <c r="WTQ29" s="115"/>
      <c r="WTR29" s="115"/>
      <c r="WTS29" s="115"/>
      <c r="WTT29" s="115"/>
    </row>
    <row r="30" spans="1:984 1235:2008 2259:3032 3283:4056 4307:5080 5331:6104 6355:7128 7379:8152 8403:9176 9427:10200 10451:11224 11475:12248 12499:13272 13523:14296 14547:15320 15571:16088" ht="60.75" x14ac:dyDescent="0.25">
      <c r="A30" s="119" t="s">
        <v>346</v>
      </c>
      <c r="B30" s="120" t="s">
        <v>834</v>
      </c>
      <c r="C30" s="108">
        <v>100</v>
      </c>
      <c r="D30" s="124">
        <f>'Приложение 5'!F156</f>
        <v>15498997.91</v>
      </c>
      <c r="E30" s="124">
        <f>'Приложение 5'!G156</f>
        <v>15704865.52</v>
      </c>
      <c r="F30" s="124">
        <f>'Приложение 5'!H156</f>
        <v>16362865.52</v>
      </c>
    </row>
    <row r="31" spans="1:984 1235:2008 2259:3032 3283:4056 4307:5080 5331:6104 6355:7128 7379:8152 8403:9176 9427:10200 10451:11224 11475:12248 12499:13272 13523:14296 14547:15320 15571:16088" ht="30.75" x14ac:dyDescent="0.25">
      <c r="A31" s="121" t="s">
        <v>347</v>
      </c>
      <c r="B31" s="120" t="s">
        <v>834</v>
      </c>
      <c r="C31" s="108">
        <v>200</v>
      </c>
      <c r="D31" s="141">
        <f>'Приложение 5'!F157</f>
        <v>672502.43</v>
      </c>
      <c r="E31" s="141">
        <f>'Приложение 5'!G157</f>
        <v>836502.43</v>
      </c>
      <c r="F31" s="141">
        <f>'Приложение 5'!H157</f>
        <v>836502.43</v>
      </c>
    </row>
    <row r="32" spans="1:984 1235:2008 2259:3032 3283:4056 4307:5080 5331:6104 6355:7128 7379:8152 8403:9176 9427:10200 10451:11224 11475:12248 12499:13272 13523:14296 14547:15320 15571:16088" ht="15.75" x14ac:dyDescent="0.25">
      <c r="A32" s="132" t="s">
        <v>388</v>
      </c>
      <c r="B32" s="133" t="s">
        <v>817</v>
      </c>
      <c r="C32" s="133"/>
      <c r="D32" s="125">
        <f>D33</f>
        <v>2995900</v>
      </c>
      <c r="E32" s="125">
        <f t="shared" ref="E32:F32" si="6">E33</f>
        <v>2995900</v>
      </c>
      <c r="F32" s="125">
        <f t="shared" si="6"/>
        <v>2995900</v>
      </c>
    </row>
    <row r="33" spans="1:984 1235:2008 2259:3032 3283:4056 4307:5080 5331:6104 6355:7128 7379:8152 8403:9176 9427:10200 10451:11224 11475:12248 12499:13272 13523:14296 14547:15320 15571:16088" ht="15.75" x14ac:dyDescent="0.25">
      <c r="A33" s="404" t="s">
        <v>816</v>
      </c>
      <c r="B33" s="135" t="s">
        <v>818</v>
      </c>
      <c r="C33" s="135"/>
      <c r="D33" s="356">
        <f>SUM(D34:D36)</f>
        <v>2995900</v>
      </c>
      <c r="E33" s="356">
        <f t="shared" ref="E33:F33" si="7">SUM(E34:E36)</f>
        <v>2995900</v>
      </c>
      <c r="F33" s="356">
        <f t="shared" si="7"/>
        <v>2995900</v>
      </c>
    </row>
    <row r="34" spans="1:984 1235:2008 2259:3032 3283:4056 4307:5080 5331:6104 6355:7128 7379:8152 8403:9176 9427:10200 10451:11224 11475:12248 12499:13272 13523:14296 14547:15320 15571:16088" ht="60.75" x14ac:dyDescent="0.25">
      <c r="A34" s="121" t="s">
        <v>346</v>
      </c>
      <c r="B34" s="136" t="s">
        <v>818</v>
      </c>
      <c r="C34" s="136" t="s">
        <v>370</v>
      </c>
      <c r="D34" s="141">
        <f>'Приложение 5'!F227</f>
        <v>272580</v>
      </c>
      <c r="E34" s="141">
        <f>'Приложение 5'!G227</f>
        <v>272580</v>
      </c>
      <c r="F34" s="141">
        <f>'Приложение 5'!H227</f>
        <v>272580</v>
      </c>
    </row>
    <row r="35" spans="1:984 1235:2008 2259:3032 3283:4056 4307:5080 5331:6104 6355:7128 7379:8152 8403:9176 9427:10200 10451:11224 11475:12248 12499:13272 13523:14296 14547:15320 15571:16088" ht="30.75" x14ac:dyDescent="0.25">
      <c r="A35" s="121" t="s">
        <v>347</v>
      </c>
      <c r="B35" s="136" t="s">
        <v>818</v>
      </c>
      <c r="C35" s="136" t="s">
        <v>373</v>
      </c>
      <c r="D35" s="141">
        <f>'Приложение 5'!F228</f>
        <v>1268924.6200000001</v>
      </c>
      <c r="E35" s="141">
        <f>'Приложение 5'!G228</f>
        <v>1268924.6200000001</v>
      </c>
      <c r="F35" s="141">
        <f>'Приложение 5'!H228</f>
        <v>1268924.6200000001</v>
      </c>
    </row>
    <row r="36" spans="1:984 1235:2008 2259:3032 3283:4056 4307:5080 5331:6104 6355:7128 7379:8152 8403:9176 9427:10200 10451:11224 11475:12248 12499:13272 13523:14296 14547:15320 15571:16088" ht="15.75" x14ac:dyDescent="0.25">
      <c r="A36" s="121" t="s">
        <v>348</v>
      </c>
      <c r="B36" s="136" t="s">
        <v>818</v>
      </c>
      <c r="C36" s="136" t="s">
        <v>375</v>
      </c>
      <c r="D36" s="141">
        <f>'Приложение 5'!F229</f>
        <v>1454395.38</v>
      </c>
      <c r="E36" s="141">
        <f>'Приложение 5'!G229</f>
        <v>1454395.38</v>
      </c>
      <c r="F36" s="141">
        <f>'Приложение 5'!H229</f>
        <v>1454395.38</v>
      </c>
    </row>
    <row r="37" spans="1:984 1235:2008 2259:3032 3283:4056 4307:5080 5331:6104 6355:7128 7379:8152 8403:9176 9427:10200 10451:11224 11475:12248 12499:13272 13523:14296 14547:15320 15571:16088" ht="15.75" x14ac:dyDescent="0.25">
      <c r="A37" s="132" t="s">
        <v>374</v>
      </c>
      <c r="B37" s="133" t="s">
        <v>836</v>
      </c>
      <c r="C37" s="133"/>
      <c r="D37" s="125">
        <f>D38+D42</f>
        <v>11772496</v>
      </c>
      <c r="E37" s="125">
        <f t="shared" ref="E37:F37" si="8">E38+E42</f>
        <v>10571195.83</v>
      </c>
      <c r="F37" s="125">
        <f t="shared" si="8"/>
        <v>11360343.439999999</v>
      </c>
    </row>
    <row r="38" spans="1:984 1235:2008 2259:3032 3283:4056 4307:5080 5331:6104 6355:7128 7379:8152 8403:9176 9427:10200 10451:11224 11475:12248 12499:13272 13523:14296 14547:15320 15571:16088" ht="15.75" x14ac:dyDescent="0.25">
      <c r="A38" s="134" t="s">
        <v>816</v>
      </c>
      <c r="B38" s="135" t="s">
        <v>838</v>
      </c>
      <c r="C38" s="135"/>
      <c r="D38" s="356">
        <f>SUM(D39:D41)</f>
        <v>2993496</v>
      </c>
      <c r="E38" s="356">
        <f t="shared" ref="E38:F38" si="9">SUM(E39:E41)</f>
        <v>1792195.83</v>
      </c>
      <c r="F38" s="356">
        <f t="shared" si="9"/>
        <v>2581343.44</v>
      </c>
    </row>
    <row r="39" spans="1:984 1235:2008 2259:3032 3283:4056 4307:5080 5331:6104 6355:7128 7379:8152 8403:9176 9427:10200 10451:11224 11475:12248 12499:13272 13523:14296 14547:15320 15571:16088" ht="60.75" x14ac:dyDescent="0.25">
      <c r="A39" s="121" t="s">
        <v>346</v>
      </c>
      <c r="B39" s="136" t="s">
        <v>838</v>
      </c>
      <c r="C39" s="136" t="s">
        <v>370</v>
      </c>
      <c r="D39" s="141">
        <f>'Приложение 5'!F232</f>
        <v>0</v>
      </c>
      <c r="E39" s="141">
        <f>'Приложение 5'!G232</f>
        <v>0</v>
      </c>
      <c r="F39" s="141">
        <f>'Приложение 5'!H232</f>
        <v>218117.49</v>
      </c>
    </row>
    <row r="40" spans="1:984 1235:2008 2259:3032 3283:4056 4307:5080 5331:6104 6355:7128 7379:8152 8403:9176 9427:10200 10451:11224 11475:12248 12499:13272 13523:14296 14547:15320 15571:16088" ht="30.75" x14ac:dyDescent="0.25">
      <c r="A40" s="121" t="s">
        <v>347</v>
      </c>
      <c r="B40" s="136" t="s">
        <v>838</v>
      </c>
      <c r="C40" s="136" t="s">
        <v>373</v>
      </c>
      <c r="D40" s="141">
        <f>'Приложение 5'!F213+'Приложение 5'!F233</f>
        <v>2153496</v>
      </c>
      <c r="E40" s="141">
        <f>'Приложение 5'!G213+'Приложение 5'!G233</f>
        <v>1192195.83</v>
      </c>
      <c r="F40" s="141">
        <f>'Приложение 5'!H213+'Приложение 5'!H233</f>
        <v>1763225.95</v>
      </c>
    </row>
    <row r="41" spans="1:984 1235:2008 2259:3032 3283:4056 4307:5080 5331:6104 6355:7128 7379:8152 8403:9176 9427:10200 10451:11224 11475:12248 12499:13272 13523:14296 14547:15320 15571:16088" ht="15.75" x14ac:dyDescent="0.25">
      <c r="A41" s="121" t="s">
        <v>348</v>
      </c>
      <c r="B41" s="136" t="s">
        <v>838</v>
      </c>
      <c r="C41" s="136" t="s">
        <v>375</v>
      </c>
      <c r="D41" s="141">
        <f>'Приложение 5'!F214+'Приложение 5'!F234</f>
        <v>840000</v>
      </c>
      <c r="E41" s="141">
        <f>'Приложение 5'!G214+'Приложение 5'!G234</f>
        <v>600000</v>
      </c>
      <c r="F41" s="141">
        <f>'Приложение 5'!H214+'Приложение 5'!H234</f>
        <v>600000</v>
      </c>
    </row>
    <row r="42" spans="1:984 1235:2008 2259:3032 3283:4056 4307:5080 5331:6104 6355:7128 7379:8152 8403:9176 9427:10200 10451:11224 11475:12248 12499:13272 13523:14296 14547:15320 15571:16088" ht="15.75" x14ac:dyDescent="0.25">
      <c r="A42" s="134" t="s">
        <v>812</v>
      </c>
      <c r="B42" s="135" t="s">
        <v>837</v>
      </c>
      <c r="C42" s="135"/>
      <c r="D42" s="356">
        <f>D43</f>
        <v>8779000</v>
      </c>
      <c r="E42" s="356">
        <f t="shared" ref="E42:F42" si="10">E43</f>
        <v>8779000</v>
      </c>
      <c r="F42" s="356">
        <f t="shared" si="10"/>
        <v>8779000</v>
      </c>
    </row>
    <row r="43" spans="1:984 1235:2008 2259:3032 3283:4056 4307:5080 5331:6104 6355:7128 7379:8152 8403:9176 9427:10200 10451:11224 11475:12248 12499:13272 13523:14296 14547:15320 15571:16088" ht="15.75" x14ac:dyDescent="0.25">
      <c r="A43" s="121" t="s">
        <v>348</v>
      </c>
      <c r="B43" s="136" t="s">
        <v>837</v>
      </c>
      <c r="C43" s="136" t="s">
        <v>375</v>
      </c>
      <c r="D43" s="141">
        <f>'Приложение 5'!F188+'Приложение 5'!F216+'Приложение 5'!F236</f>
        <v>8779000</v>
      </c>
      <c r="E43" s="141">
        <f>'Приложение 5'!G188+'Приложение 5'!G216+'Приложение 5'!G236</f>
        <v>8779000</v>
      </c>
      <c r="F43" s="141">
        <f>'Приложение 5'!H188+'Приложение 5'!H216+'Приложение 5'!H236</f>
        <v>8779000</v>
      </c>
    </row>
    <row r="44" spans="1:984 1235:2008 2259:3032 3283:4056 4307:5080 5331:6104 6355:7128 7379:8152 8403:9176 9427:10200 10451:11224 11475:12248 12499:13272 13523:14296 14547:15320 15571:16088" ht="31.5" x14ac:dyDescent="0.25">
      <c r="A44" s="132" t="s">
        <v>385</v>
      </c>
      <c r="B44" s="133" t="s">
        <v>819</v>
      </c>
      <c r="C44" s="133"/>
      <c r="D44" s="125">
        <f>D45+D48</f>
        <v>143070526.62</v>
      </c>
      <c r="E44" s="125">
        <f t="shared" ref="E44:F44" si="11">E45+E48</f>
        <v>143956490.74000001</v>
      </c>
      <c r="F44" s="125">
        <f t="shared" si="11"/>
        <v>143956490.74000001</v>
      </c>
    </row>
    <row r="45" spans="1:984 1235:2008 2259:3032 3283:4056 4307:5080 5331:6104 6355:7128 7379:8152 8403:9176 9427:10200 10451:11224 11475:12248 12499:13272 13523:14296 14547:15320 15571:16088" s="113" customFormat="1" ht="15.75" x14ac:dyDescent="0.25">
      <c r="A45" s="134" t="s">
        <v>816</v>
      </c>
      <c r="B45" s="135" t="s">
        <v>820</v>
      </c>
      <c r="C45" s="135"/>
      <c r="D45" s="356">
        <f>SUM(D46:D47)</f>
        <v>15300000</v>
      </c>
      <c r="E45" s="356">
        <f t="shared" ref="E45:F45" si="12">SUM(E46:E47)</f>
        <v>16000000</v>
      </c>
      <c r="F45" s="356">
        <f t="shared" si="12"/>
        <v>16000000</v>
      </c>
      <c r="G45" s="114"/>
      <c r="H45" s="114"/>
      <c r="I45" s="114"/>
      <c r="J45" s="114"/>
      <c r="K45" s="114"/>
      <c r="HC45" s="115"/>
      <c r="HD45" s="115"/>
      <c r="HE45" s="115"/>
      <c r="HF45" s="115"/>
      <c r="HG45" s="115"/>
      <c r="HH45" s="115"/>
      <c r="QY45" s="115"/>
      <c r="QZ45" s="115"/>
      <c r="RA45" s="115"/>
      <c r="RB45" s="115"/>
      <c r="RC45" s="115"/>
      <c r="RD45" s="115"/>
      <c r="AAU45" s="115"/>
      <c r="AAV45" s="115"/>
      <c r="AAW45" s="115"/>
      <c r="AAX45" s="115"/>
      <c r="AAY45" s="115"/>
      <c r="AAZ45" s="115"/>
      <c r="AKQ45" s="115"/>
      <c r="AKR45" s="115"/>
      <c r="AKS45" s="115"/>
      <c r="AKT45" s="115"/>
      <c r="AKU45" s="115"/>
      <c r="AKV45" s="115"/>
      <c r="AUM45" s="115"/>
      <c r="AUN45" s="115"/>
      <c r="AUO45" s="115"/>
      <c r="AUP45" s="115"/>
      <c r="AUQ45" s="115"/>
      <c r="AUR45" s="115"/>
      <c r="BEI45" s="115"/>
      <c r="BEJ45" s="115"/>
      <c r="BEK45" s="115"/>
      <c r="BEL45" s="115"/>
      <c r="BEM45" s="115"/>
      <c r="BEN45" s="115"/>
      <c r="BOE45" s="115"/>
      <c r="BOF45" s="115"/>
      <c r="BOG45" s="115"/>
      <c r="BOH45" s="115"/>
      <c r="BOI45" s="115"/>
      <c r="BOJ45" s="115"/>
      <c r="BYA45" s="115"/>
      <c r="BYB45" s="115"/>
      <c r="BYC45" s="115"/>
      <c r="BYD45" s="115"/>
      <c r="BYE45" s="115"/>
      <c r="BYF45" s="115"/>
      <c r="CHW45" s="115"/>
      <c r="CHX45" s="115"/>
      <c r="CHY45" s="115"/>
      <c r="CHZ45" s="115"/>
      <c r="CIA45" s="115"/>
      <c r="CIB45" s="115"/>
      <c r="CRS45" s="115"/>
      <c r="CRT45" s="115"/>
      <c r="CRU45" s="115"/>
      <c r="CRV45" s="115"/>
      <c r="CRW45" s="115"/>
      <c r="CRX45" s="115"/>
      <c r="DBO45" s="115"/>
      <c r="DBP45" s="115"/>
      <c r="DBQ45" s="115"/>
      <c r="DBR45" s="115"/>
      <c r="DBS45" s="115"/>
      <c r="DBT45" s="115"/>
      <c r="DLK45" s="115"/>
      <c r="DLL45" s="115"/>
      <c r="DLM45" s="115"/>
      <c r="DLN45" s="115"/>
      <c r="DLO45" s="115"/>
      <c r="DLP45" s="115"/>
      <c r="DVG45" s="115"/>
      <c r="DVH45" s="115"/>
      <c r="DVI45" s="115"/>
      <c r="DVJ45" s="115"/>
      <c r="DVK45" s="115"/>
      <c r="DVL45" s="115"/>
      <c r="EFC45" s="115"/>
      <c r="EFD45" s="115"/>
      <c r="EFE45" s="115"/>
      <c r="EFF45" s="115"/>
      <c r="EFG45" s="115"/>
      <c r="EFH45" s="115"/>
      <c r="EOY45" s="115"/>
      <c r="EOZ45" s="115"/>
      <c r="EPA45" s="115"/>
      <c r="EPB45" s="115"/>
      <c r="EPC45" s="115"/>
      <c r="EPD45" s="115"/>
      <c r="EYU45" s="115"/>
      <c r="EYV45" s="115"/>
      <c r="EYW45" s="115"/>
      <c r="EYX45" s="115"/>
      <c r="EYY45" s="115"/>
      <c r="EYZ45" s="115"/>
      <c r="FIQ45" s="115"/>
      <c r="FIR45" s="115"/>
      <c r="FIS45" s="115"/>
      <c r="FIT45" s="115"/>
      <c r="FIU45" s="115"/>
      <c r="FIV45" s="115"/>
      <c r="FSM45" s="115"/>
      <c r="FSN45" s="115"/>
      <c r="FSO45" s="115"/>
      <c r="FSP45" s="115"/>
      <c r="FSQ45" s="115"/>
      <c r="FSR45" s="115"/>
      <c r="GCI45" s="115"/>
      <c r="GCJ45" s="115"/>
      <c r="GCK45" s="115"/>
      <c r="GCL45" s="115"/>
      <c r="GCM45" s="115"/>
      <c r="GCN45" s="115"/>
      <c r="GME45" s="115"/>
      <c r="GMF45" s="115"/>
      <c r="GMG45" s="115"/>
      <c r="GMH45" s="115"/>
      <c r="GMI45" s="115"/>
      <c r="GMJ45" s="115"/>
      <c r="GWA45" s="115"/>
      <c r="GWB45" s="115"/>
      <c r="GWC45" s="115"/>
      <c r="GWD45" s="115"/>
      <c r="GWE45" s="115"/>
      <c r="GWF45" s="115"/>
      <c r="HFW45" s="115"/>
      <c r="HFX45" s="115"/>
      <c r="HFY45" s="115"/>
      <c r="HFZ45" s="115"/>
      <c r="HGA45" s="115"/>
      <c r="HGB45" s="115"/>
      <c r="HPS45" s="115"/>
      <c r="HPT45" s="115"/>
      <c r="HPU45" s="115"/>
      <c r="HPV45" s="115"/>
      <c r="HPW45" s="115"/>
      <c r="HPX45" s="115"/>
      <c r="HZO45" s="115"/>
      <c r="HZP45" s="115"/>
      <c r="HZQ45" s="115"/>
      <c r="HZR45" s="115"/>
      <c r="HZS45" s="115"/>
      <c r="HZT45" s="115"/>
      <c r="IJK45" s="115"/>
      <c r="IJL45" s="115"/>
      <c r="IJM45" s="115"/>
      <c r="IJN45" s="115"/>
      <c r="IJO45" s="115"/>
      <c r="IJP45" s="115"/>
      <c r="ITG45" s="115"/>
      <c r="ITH45" s="115"/>
      <c r="ITI45" s="115"/>
      <c r="ITJ45" s="115"/>
      <c r="ITK45" s="115"/>
      <c r="ITL45" s="115"/>
      <c r="JDC45" s="115"/>
      <c r="JDD45" s="115"/>
      <c r="JDE45" s="115"/>
      <c r="JDF45" s="115"/>
      <c r="JDG45" s="115"/>
      <c r="JDH45" s="115"/>
      <c r="JMY45" s="115"/>
      <c r="JMZ45" s="115"/>
      <c r="JNA45" s="115"/>
      <c r="JNB45" s="115"/>
      <c r="JNC45" s="115"/>
      <c r="JND45" s="115"/>
      <c r="JWU45" s="115"/>
      <c r="JWV45" s="115"/>
      <c r="JWW45" s="115"/>
      <c r="JWX45" s="115"/>
      <c r="JWY45" s="115"/>
      <c r="JWZ45" s="115"/>
      <c r="KGQ45" s="115"/>
      <c r="KGR45" s="115"/>
      <c r="KGS45" s="115"/>
      <c r="KGT45" s="115"/>
      <c r="KGU45" s="115"/>
      <c r="KGV45" s="115"/>
      <c r="KQM45" s="115"/>
      <c r="KQN45" s="115"/>
      <c r="KQO45" s="115"/>
      <c r="KQP45" s="115"/>
      <c r="KQQ45" s="115"/>
      <c r="KQR45" s="115"/>
      <c r="LAI45" s="115"/>
      <c r="LAJ45" s="115"/>
      <c r="LAK45" s="115"/>
      <c r="LAL45" s="115"/>
      <c r="LAM45" s="115"/>
      <c r="LAN45" s="115"/>
      <c r="LKE45" s="115"/>
      <c r="LKF45" s="115"/>
      <c r="LKG45" s="115"/>
      <c r="LKH45" s="115"/>
      <c r="LKI45" s="115"/>
      <c r="LKJ45" s="115"/>
      <c r="LUA45" s="115"/>
      <c r="LUB45" s="115"/>
      <c r="LUC45" s="115"/>
      <c r="LUD45" s="115"/>
      <c r="LUE45" s="115"/>
      <c r="LUF45" s="115"/>
      <c r="MDW45" s="115"/>
      <c r="MDX45" s="115"/>
      <c r="MDY45" s="115"/>
      <c r="MDZ45" s="115"/>
      <c r="MEA45" s="115"/>
      <c r="MEB45" s="115"/>
      <c r="MNS45" s="115"/>
      <c r="MNT45" s="115"/>
      <c r="MNU45" s="115"/>
      <c r="MNV45" s="115"/>
      <c r="MNW45" s="115"/>
      <c r="MNX45" s="115"/>
      <c r="MXO45" s="115"/>
      <c r="MXP45" s="115"/>
      <c r="MXQ45" s="115"/>
      <c r="MXR45" s="115"/>
      <c r="MXS45" s="115"/>
      <c r="MXT45" s="115"/>
      <c r="NHK45" s="115"/>
      <c r="NHL45" s="115"/>
      <c r="NHM45" s="115"/>
      <c r="NHN45" s="115"/>
      <c r="NHO45" s="115"/>
      <c r="NHP45" s="115"/>
      <c r="NRG45" s="115"/>
      <c r="NRH45" s="115"/>
      <c r="NRI45" s="115"/>
      <c r="NRJ45" s="115"/>
      <c r="NRK45" s="115"/>
      <c r="NRL45" s="115"/>
      <c r="OBC45" s="115"/>
      <c r="OBD45" s="115"/>
      <c r="OBE45" s="115"/>
      <c r="OBF45" s="115"/>
      <c r="OBG45" s="115"/>
      <c r="OBH45" s="115"/>
      <c r="OKY45" s="115"/>
      <c r="OKZ45" s="115"/>
      <c r="OLA45" s="115"/>
      <c r="OLB45" s="115"/>
      <c r="OLC45" s="115"/>
      <c r="OLD45" s="115"/>
      <c r="OUU45" s="115"/>
      <c r="OUV45" s="115"/>
      <c r="OUW45" s="115"/>
      <c r="OUX45" s="115"/>
      <c r="OUY45" s="115"/>
      <c r="OUZ45" s="115"/>
      <c r="PEQ45" s="115"/>
      <c r="PER45" s="115"/>
      <c r="PES45" s="115"/>
      <c r="PET45" s="115"/>
      <c r="PEU45" s="115"/>
      <c r="PEV45" s="115"/>
      <c r="POM45" s="115"/>
      <c r="PON45" s="115"/>
      <c r="POO45" s="115"/>
      <c r="POP45" s="115"/>
      <c r="POQ45" s="115"/>
      <c r="POR45" s="115"/>
      <c r="PYI45" s="115"/>
      <c r="PYJ45" s="115"/>
      <c r="PYK45" s="115"/>
      <c r="PYL45" s="115"/>
      <c r="PYM45" s="115"/>
      <c r="PYN45" s="115"/>
      <c r="QIE45" s="115"/>
      <c r="QIF45" s="115"/>
      <c r="QIG45" s="115"/>
      <c r="QIH45" s="115"/>
      <c r="QII45" s="115"/>
      <c r="QIJ45" s="115"/>
      <c r="QSA45" s="115"/>
      <c r="QSB45" s="115"/>
      <c r="QSC45" s="115"/>
      <c r="QSD45" s="115"/>
      <c r="QSE45" s="115"/>
      <c r="QSF45" s="115"/>
      <c r="RBW45" s="115"/>
      <c r="RBX45" s="115"/>
      <c r="RBY45" s="115"/>
      <c r="RBZ45" s="115"/>
      <c r="RCA45" s="115"/>
      <c r="RCB45" s="115"/>
      <c r="RLS45" s="115"/>
      <c r="RLT45" s="115"/>
      <c r="RLU45" s="115"/>
      <c r="RLV45" s="115"/>
      <c r="RLW45" s="115"/>
      <c r="RLX45" s="115"/>
      <c r="RVO45" s="115"/>
      <c r="RVP45" s="115"/>
      <c r="RVQ45" s="115"/>
      <c r="RVR45" s="115"/>
      <c r="RVS45" s="115"/>
      <c r="RVT45" s="115"/>
      <c r="SFK45" s="115"/>
      <c r="SFL45" s="115"/>
      <c r="SFM45" s="115"/>
      <c r="SFN45" s="115"/>
      <c r="SFO45" s="115"/>
      <c r="SFP45" s="115"/>
      <c r="SPG45" s="115"/>
      <c r="SPH45" s="115"/>
      <c r="SPI45" s="115"/>
      <c r="SPJ45" s="115"/>
      <c r="SPK45" s="115"/>
      <c r="SPL45" s="115"/>
      <c r="SZC45" s="115"/>
      <c r="SZD45" s="115"/>
      <c r="SZE45" s="115"/>
      <c r="SZF45" s="115"/>
      <c r="SZG45" s="115"/>
      <c r="SZH45" s="115"/>
      <c r="TIY45" s="115"/>
      <c r="TIZ45" s="115"/>
      <c r="TJA45" s="115"/>
      <c r="TJB45" s="115"/>
      <c r="TJC45" s="115"/>
      <c r="TJD45" s="115"/>
      <c r="TSU45" s="115"/>
      <c r="TSV45" s="115"/>
      <c r="TSW45" s="115"/>
      <c r="TSX45" s="115"/>
      <c r="TSY45" s="115"/>
      <c r="TSZ45" s="115"/>
      <c r="UCQ45" s="115"/>
      <c r="UCR45" s="115"/>
      <c r="UCS45" s="115"/>
      <c r="UCT45" s="115"/>
      <c r="UCU45" s="115"/>
      <c r="UCV45" s="115"/>
      <c r="UMM45" s="115"/>
      <c r="UMN45" s="115"/>
      <c r="UMO45" s="115"/>
      <c r="UMP45" s="115"/>
      <c r="UMQ45" s="115"/>
      <c r="UMR45" s="115"/>
      <c r="UWI45" s="115"/>
      <c r="UWJ45" s="115"/>
      <c r="UWK45" s="115"/>
      <c r="UWL45" s="115"/>
      <c r="UWM45" s="115"/>
      <c r="UWN45" s="115"/>
      <c r="VGE45" s="115"/>
      <c r="VGF45" s="115"/>
      <c r="VGG45" s="115"/>
      <c r="VGH45" s="115"/>
      <c r="VGI45" s="115"/>
      <c r="VGJ45" s="115"/>
      <c r="VQA45" s="115"/>
      <c r="VQB45" s="115"/>
      <c r="VQC45" s="115"/>
      <c r="VQD45" s="115"/>
      <c r="VQE45" s="115"/>
      <c r="VQF45" s="115"/>
      <c r="VZW45" s="115"/>
      <c r="VZX45" s="115"/>
      <c r="VZY45" s="115"/>
      <c r="VZZ45" s="115"/>
      <c r="WAA45" s="115"/>
      <c r="WAB45" s="115"/>
      <c r="WJS45" s="115"/>
      <c r="WJT45" s="115"/>
      <c r="WJU45" s="115"/>
      <c r="WJV45" s="115"/>
      <c r="WJW45" s="115"/>
      <c r="WJX45" s="115"/>
      <c r="WTO45" s="115"/>
      <c r="WTP45" s="115"/>
      <c r="WTQ45" s="115"/>
      <c r="WTR45" s="115"/>
      <c r="WTS45" s="115"/>
      <c r="WTT45" s="115"/>
    </row>
    <row r="46" spans="1:984 1235:2008 2259:3032 3283:4056 4307:5080 5331:6104 6355:7128 7379:8152 8403:9176 9427:10200 10451:11224 11475:12248 12499:13272 13523:14296 14547:15320 15571:16088" ht="60.75" x14ac:dyDescent="0.25">
      <c r="A46" s="121" t="s">
        <v>346</v>
      </c>
      <c r="B46" s="136" t="s">
        <v>820</v>
      </c>
      <c r="C46" s="136" t="s">
        <v>370</v>
      </c>
      <c r="D46" s="141">
        <f>'Приложение 5'!F246+'Приложение 5'!F258</f>
        <v>900000</v>
      </c>
      <c r="E46" s="141">
        <f>'Приложение 5'!G246+'Приложение 5'!G258</f>
        <v>700000</v>
      </c>
      <c r="F46" s="141">
        <f>'Приложение 5'!H246+'Приложение 5'!H258</f>
        <v>700000</v>
      </c>
    </row>
    <row r="47" spans="1:984 1235:2008 2259:3032 3283:4056 4307:5080 5331:6104 6355:7128 7379:8152 8403:9176 9427:10200 10451:11224 11475:12248 12499:13272 13523:14296 14547:15320 15571:16088" ht="30.75" x14ac:dyDescent="0.25">
      <c r="A47" s="121" t="s">
        <v>347</v>
      </c>
      <c r="B47" s="136" t="s">
        <v>820</v>
      </c>
      <c r="C47" s="136" t="s">
        <v>373</v>
      </c>
      <c r="D47" s="141">
        <f>'Приложение 5'!F247+'Приложение 5'!F259</f>
        <v>14400000</v>
      </c>
      <c r="E47" s="141">
        <f>'Приложение 5'!G247+'Приложение 5'!G259</f>
        <v>15300000</v>
      </c>
      <c r="F47" s="141">
        <f>'Приложение 5'!H247+'Приложение 5'!H259</f>
        <v>15300000</v>
      </c>
    </row>
    <row r="48" spans="1:984 1235:2008 2259:3032 3283:4056 4307:5080 5331:6104 6355:7128 7379:8152 8403:9176 9427:10200 10451:11224 11475:12248 12499:13272 13523:14296 14547:15320 15571:16088" s="113" customFormat="1" ht="15.75" x14ac:dyDescent="0.25">
      <c r="A48" s="134" t="s">
        <v>812</v>
      </c>
      <c r="B48" s="135" t="s">
        <v>821</v>
      </c>
      <c r="C48" s="135"/>
      <c r="D48" s="356">
        <f>SUM(D49:D51)</f>
        <v>127770526.61999999</v>
      </c>
      <c r="E48" s="356">
        <f t="shared" ref="E48:F48" si="13">SUM(E49:E51)</f>
        <v>127956490.73999999</v>
      </c>
      <c r="F48" s="356">
        <f t="shared" si="13"/>
        <v>127956490.73999999</v>
      </c>
      <c r="G48" s="114"/>
      <c r="H48" s="114"/>
      <c r="I48" s="114"/>
      <c r="J48" s="114"/>
      <c r="K48" s="114"/>
      <c r="HC48" s="115"/>
      <c r="HD48" s="115"/>
      <c r="HE48" s="115"/>
      <c r="HF48" s="115"/>
      <c r="HG48" s="115"/>
      <c r="HH48" s="115"/>
      <c r="QY48" s="115"/>
      <c r="QZ48" s="115"/>
      <c r="RA48" s="115"/>
      <c r="RB48" s="115"/>
      <c r="RC48" s="115"/>
      <c r="RD48" s="115"/>
      <c r="AAU48" s="115"/>
      <c r="AAV48" s="115"/>
      <c r="AAW48" s="115"/>
      <c r="AAX48" s="115"/>
      <c r="AAY48" s="115"/>
      <c r="AAZ48" s="115"/>
      <c r="AKQ48" s="115"/>
      <c r="AKR48" s="115"/>
      <c r="AKS48" s="115"/>
      <c r="AKT48" s="115"/>
      <c r="AKU48" s="115"/>
      <c r="AKV48" s="115"/>
      <c r="AUM48" s="115"/>
      <c r="AUN48" s="115"/>
      <c r="AUO48" s="115"/>
      <c r="AUP48" s="115"/>
      <c r="AUQ48" s="115"/>
      <c r="AUR48" s="115"/>
      <c r="BEI48" s="115"/>
      <c r="BEJ48" s="115"/>
      <c r="BEK48" s="115"/>
      <c r="BEL48" s="115"/>
      <c r="BEM48" s="115"/>
      <c r="BEN48" s="115"/>
      <c r="BOE48" s="115"/>
      <c r="BOF48" s="115"/>
      <c r="BOG48" s="115"/>
      <c r="BOH48" s="115"/>
      <c r="BOI48" s="115"/>
      <c r="BOJ48" s="115"/>
      <c r="BYA48" s="115"/>
      <c r="BYB48" s="115"/>
      <c r="BYC48" s="115"/>
      <c r="BYD48" s="115"/>
      <c r="BYE48" s="115"/>
      <c r="BYF48" s="115"/>
      <c r="CHW48" s="115"/>
      <c r="CHX48" s="115"/>
      <c r="CHY48" s="115"/>
      <c r="CHZ48" s="115"/>
      <c r="CIA48" s="115"/>
      <c r="CIB48" s="115"/>
      <c r="CRS48" s="115"/>
      <c r="CRT48" s="115"/>
      <c r="CRU48" s="115"/>
      <c r="CRV48" s="115"/>
      <c r="CRW48" s="115"/>
      <c r="CRX48" s="115"/>
      <c r="DBO48" s="115"/>
      <c r="DBP48" s="115"/>
      <c r="DBQ48" s="115"/>
      <c r="DBR48" s="115"/>
      <c r="DBS48" s="115"/>
      <c r="DBT48" s="115"/>
      <c r="DLK48" s="115"/>
      <c r="DLL48" s="115"/>
      <c r="DLM48" s="115"/>
      <c r="DLN48" s="115"/>
      <c r="DLO48" s="115"/>
      <c r="DLP48" s="115"/>
      <c r="DVG48" s="115"/>
      <c r="DVH48" s="115"/>
      <c r="DVI48" s="115"/>
      <c r="DVJ48" s="115"/>
      <c r="DVK48" s="115"/>
      <c r="DVL48" s="115"/>
      <c r="EFC48" s="115"/>
      <c r="EFD48" s="115"/>
      <c r="EFE48" s="115"/>
      <c r="EFF48" s="115"/>
      <c r="EFG48" s="115"/>
      <c r="EFH48" s="115"/>
      <c r="EOY48" s="115"/>
      <c r="EOZ48" s="115"/>
      <c r="EPA48" s="115"/>
      <c r="EPB48" s="115"/>
      <c r="EPC48" s="115"/>
      <c r="EPD48" s="115"/>
      <c r="EYU48" s="115"/>
      <c r="EYV48" s="115"/>
      <c r="EYW48" s="115"/>
      <c r="EYX48" s="115"/>
      <c r="EYY48" s="115"/>
      <c r="EYZ48" s="115"/>
      <c r="FIQ48" s="115"/>
      <c r="FIR48" s="115"/>
      <c r="FIS48" s="115"/>
      <c r="FIT48" s="115"/>
      <c r="FIU48" s="115"/>
      <c r="FIV48" s="115"/>
      <c r="FSM48" s="115"/>
      <c r="FSN48" s="115"/>
      <c r="FSO48" s="115"/>
      <c r="FSP48" s="115"/>
      <c r="FSQ48" s="115"/>
      <c r="FSR48" s="115"/>
      <c r="GCI48" s="115"/>
      <c r="GCJ48" s="115"/>
      <c r="GCK48" s="115"/>
      <c r="GCL48" s="115"/>
      <c r="GCM48" s="115"/>
      <c r="GCN48" s="115"/>
      <c r="GME48" s="115"/>
      <c r="GMF48" s="115"/>
      <c r="GMG48" s="115"/>
      <c r="GMH48" s="115"/>
      <c r="GMI48" s="115"/>
      <c r="GMJ48" s="115"/>
      <c r="GWA48" s="115"/>
      <c r="GWB48" s="115"/>
      <c r="GWC48" s="115"/>
      <c r="GWD48" s="115"/>
      <c r="GWE48" s="115"/>
      <c r="GWF48" s="115"/>
      <c r="HFW48" s="115"/>
      <c r="HFX48" s="115"/>
      <c r="HFY48" s="115"/>
      <c r="HFZ48" s="115"/>
      <c r="HGA48" s="115"/>
      <c r="HGB48" s="115"/>
      <c r="HPS48" s="115"/>
      <c r="HPT48" s="115"/>
      <c r="HPU48" s="115"/>
      <c r="HPV48" s="115"/>
      <c r="HPW48" s="115"/>
      <c r="HPX48" s="115"/>
      <c r="HZO48" s="115"/>
      <c r="HZP48" s="115"/>
      <c r="HZQ48" s="115"/>
      <c r="HZR48" s="115"/>
      <c r="HZS48" s="115"/>
      <c r="HZT48" s="115"/>
      <c r="IJK48" s="115"/>
      <c r="IJL48" s="115"/>
      <c r="IJM48" s="115"/>
      <c r="IJN48" s="115"/>
      <c r="IJO48" s="115"/>
      <c r="IJP48" s="115"/>
      <c r="ITG48" s="115"/>
      <c r="ITH48" s="115"/>
      <c r="ITI48" s="115"/>
      <c r="ITJ48" s="115"/>
      <c r="ITK48" s="115"/>
      <c r="ITL48" s="115"/>
      <c r="JDC48" s="115"/>
      <c r="JDD48" s="115"/>
      <c r="JDE48" s="115"/>
      <c r="JDF48" s="115"/>
      <c r="JDG48" s="115"/>
      <c r="JDH48" s="115"/>
      <c r="JMY48" s="115"/>
      <c r="JMZ48" s="115"/>
      <c r="JNA48" s="115"/>
      <c r="JNB48" s="115"/>
      <c r="JNC48" s="115"/>
      <c r="JND48" s="115"/>
      <c r="JWU48" s="115"/>
      <c r="JWV48" s="115"/>
      <c r="JWW48" s="115"/>
      <c r="JWX48" s="115"/>
      <c r="JWY48" s="115"/>
      <c r="JWZ48" s="115"/>
      <c r="KGQ48" s="115"/>
      <c r="KGR48" s="115"/>
      <c r="KGS48" s="115"/>
      <c r="KGT48" s="115"/>
      <c r="KGU48" s="115"/>
      <c r="KGV48" s="115"/>
      <c r="KQM48" s="115"/>
      <c r="KQN48" s="115"/>
      <c r="KQO48" s="115"/>
      <c r="KQP48" s="115"/>
      <c r="KQQ48" s="115"/>
      <c r="KQR48" s="115"/>
      <c r="LAI48" s="115"/>
      <c r="LAJ48" s="115"/>
      <c r="LAK48" s="115"/>
      <c r="LAL48" s="115"/>
      <c r="LAM48" s="115"/>
      <c r="LAN48" s="115"/>
      <c r="LKE48" s="115"/>
      <c r="LKF48" s="115"/>
      <c r="LKG48" s="115"/>
      <c r="LKH48" s="115"/>
      <c r="LKI48" s="115"/>
      <c r="LKJ48" s="115"/>
      <c r="LUA48" s="115"/>
      <c r="LUB48" s="115"/>
      <c r="LUC48" s="115"/>
      <c r="LUD48" s="115"/>
      <c r="LUE48" s="115"/>
      <c r="LUF48" s="115"/>
      <c r="MDW48" s="115"/>
      <c r="MDX48" s="115"/>
      <c r="MDY48" s="115"/>
      <c r="MDZ48" s="115"/>
      <c r="MEA48" s="115"/>
      <c r="MEB48" s="115"/>
      <c r="MNS48" s="115"/>
      <c r="MNT48" s="115"/>
      <c r="MNU48" s="115"/>
      <c r="MNV48" s="115"/>
      <c r="MNW48" s="115"/>
      <c r="MNX48" s="115"/>
      <c r="MXO48" s="115"/>
      <c r="MXP48" s="115"/>
      <c r="MXQ48" s="115"/>
      <c r="MXR48" s="115"/>
      <c r="MXS48" s="115"/>
      <c r="MXT48" s="115"/>
      <c r="NHK48" s="115"/>
      <c r="NHL48" s="115"/>
      <c r="NHM48" s="115"/>
      <c r="NHN48" s="115"/>
      <c r="NHO48" s="115"/>
      <c r="NHP48" s="115"/>
      <c r="NRG48" s="115"/>
      <c r="NRH48" s="115"/>
      <c r="NRI48" s="115"/>
      <c r="NRJ48" s="115"/>
      <c r="NRK48" s="115"/>
      <c r="NRL48" s="115"/>
      <c r="OBC48" s="115"/>
      <c r="OBD48" s="115"/>
      <c r="OBE48" s="115"/>
      <c r="OBF48" s="115"/>
      <c r="OBG48" s="115"/>
      <c r="OBH48" s="115"/>
      <c r="OKY48" s="115"/>
      <c r="OKZ48" s="115"/>
      <c r="OLA48" s="115"/>
      <c r="OLB48" s="115"/>
      <c r="OLC48" s="115"/>
      <c r="OLD48" s="115"/>
      <c r="OUU48" s="115"/>
      <c r="OUV48" s="115"/>
      <c r="OUW48" s="115"/>
      <c r="OUX48" s="115"/>
      <c r="OUY48" s="115"/>
      <c r="OUZ48" s="115"/>
      <c r="PEQ48" s="115"/>
      <c r="PER48" s="115"/>
      <c r="PES48" s="115"/>
      <c r="PET48" s="115"/>
      <c r="PEU48" s="115"/>
      <c r="PEV48" s="115"/>
      <c r="POM48" s="115"/>
      <c r="PON48" s="115"/>
      <c r="POO48" s="115"/>
      <c r="POP48" s="115"/>
      <c r="POQ48" s="115"/>
      <c r="POR48" s="115"/>
      <c r="PYI48" s="115"/>
      <c r="PYJ48" s="115"/>
      <c r="PYK48" s="115"/>
      <c r="PYL48" s="115"/>
      <c r="PYM48" s="115"/>
      <c r="PYN48" s="115"/>
      <c r="QIE48" s="115"/>
      <c r="QIF48" s="115"/>
      <c r="QIG48" s="115"/>
      <c r="QIH48" s="115"/>
      <c r="QII48" s="115"/>
      <c r="QIJ48" s="115"/>
      <c r="QSA48" s="115"/>
      <c r="QSB48" s="115"/>
      <c r="QSC48" s="115"/>
      <c r="QSD48" s="115"/>
      <c r="QSE48" s="115"/>
      <c r="QSF48" s="115"/>
      <c r="RBW48" s="115"/>
      <c r="RBX48" s="115"/>
      <c r="RBY48" s="115"/>
      <c r="RBZ48" s="115"/>
      <c r="RCA48" s="115"/>
      <c r="RCB48" s="115"/>
      <c r="RLS48" s="115"/>
      <c r="RLT48" s="115"/>
      <c r="RLU48" s="115"/>
      <c r="RLV48" s="115"/>
      <c r="RLW48" s="115"/>
      <c r="RLX48" s="115"/>
      <c r="RVO48" s="115"/>
      <c r="RVP48" s="115"/>
      <c r="RVQ48" s="115"/>
      <c r="RVR48" s="115"/>
      <c r="RVS48" s="115"/>
      <c r="RVT48" s="115"/>
      <c r="SFK48" s="115"/>
      <c r="SFL48" s="115"/>
      <c r="SFM48" s="115"/>
      <c r="SFN48" s="115"/>
      <c r="SFO48" s="115"/>
      <c r="SFP48" s="115"/>
      <c r="SPG48" s="115"/>
      <c r="SPH48" s="115"/>
      <c r="SPI48" s="115"/>
      <c r="SPJ48" s="115"/>
      <c r="SPK48" s="115"/>
      <c r="SPL48" s="115"/>
      <c r="SZC48" s="115"/>
      <c r="SZD48" s="115"/>
      <c r="SZE48" s="115"/>
      <c r="SZF48" s="115"/>
      <c r="SZG48" s="115"/>
      <c r="SZH48" s="115"/>
      <c r="TIY48" s="115"/>
      <c r="TIZ48" s="115"/>
      <c r="TJA48" s="115"/>
      <c r="TJB48" s="115"/>
      <c r="TJC48" s="115"/>
      <c r="TJD48" s="115"/>
      <c r="TSU48" s="115"/>
      <c r="TSV48" s="115"/>
      <c r="TSW48" s="115"/>
      <c r="TSX48" s="115"/>
      <c r="TSY48" s="115"/>
      <c r="TSZ48" s="115"/>
      <c r="UCQ48" s="115"/>
      <c r="UCR48" s="115"/>
      <c r="UCS48" s="115"/>
      <c r="UCT48" s="115"/>
      <c r="UCU48" s="115"/>
      <c r="UCV48" s="115"/>
      <c r="UMM48" s="115"/>
      <c r="UMN48" s="115"/>
      <c r="UMO48" s="115"/>
      <c r="UMP48" s="115"/>
      <c r="UMQ48" s="115"/>
      <c r="UMR48" s="115"/>
      <c r="UWI48" s="115"/>
      <c r="UWJ48" s="115"/>
      <c r="UWK48" s="115"/>
      <c r="UWL48" s="115"/>
      <c r="UWM48" s="115"/>
      <c r="UWN48" s="115"/>
      <c r="VGE48" s="115"/>
      <c r="VGF48" s="115"/>
      <c r="VGG48" s="115"/>
      <c r="VGH48" s="115"/>
      <c r="VGI48" s="115"/>
      <c r="VGJ48" s="115"/>
      <c r="VQA48" s="115"/>
      <c r="VQB48" s="115"/>
      <c r="VQC48" s="115"/>
      <c r="VQD48" s="115"/>
      <c r="VQE48" s="115"/>
      <c r="VQF48" s="115"/>
      <c r="VZW48" s="115"/>
      <c r="VZX48" s="115"/>
      <c r="VZY48" s="115"/>
      <c r="VZZ48" s="115"/>
      <c r="WAA48" s="115"/>
      <c r="WAB48" s="115"/>
      <c r="WJS48" s="115"/>
      <c r="WJT48" s="115"/>
      <c r="WJU48" s="115"/>
      <c r="WJV48" s="115"/>
      <c r="WJW48" s="115"/>
      <c r="WJX48" s="115"/>
      <c r="WTO48" s="115"/>
      <c r="WTP48" s="115"/>
      <c r="WTQ48" s="115"/>
      <c r="WTR48" s="115"/>
      <c r="WTS48" s="115"/>
      <c r="WTT48" s="115"/>
    </row>
    <row r="49" spans="1:6" ht="60.75" x14ac:dyDescent="0.25">
      <c r="A49" s="121" t="s">
        <v>346</v>
      </c>
      <c r="B49" s="136" t="s">
        <v>821</v>
      </c>
      <c r="C49" s="136" t="s">
        <v>370</v>
      </c>
      <c r="D49" s="141">
        <f>'Приложение 5'!F249</f>
        <v>100773564.31999999</v>
      </c>
      <c r="E49" s="141">
        <f>'Приложение 5'!G249</f>
        <v>100511155.94</v>
      </c>
      <c r="F49" s="141">
        <f>'Приложение 5'!H249</f>
        <v>100511155.94</v>
      </c>
    </row>
    <row r="50" spans="1:6" ht="30.75" x14ac:dyDescent="0.25">
      <c r="A50" s="121" t="s">
        <v>347</v>
      </c>
      <c r="B50" s="136" t="s">
        <v>821</v>
      </c>
      <c r="C50" s="136" t="s">
        <v>373</v>
      </c>
      <c r="D50" s="141">
        <f>'Приложение 5'!F250</f>
        <v>23998537.949999999</v>
      </c>
      <c r="E50" s="141">
        <f>'Приложение 5'!G250</f>
        <v>24446910.449999999</v>
      </c>
      <c r="F50" s="141">
        <f>'Приложение 5'!H250</f>
        <v>24446910.449999999</v>
      </c>
    </row>
    <row r="51" spans="1:6" ht="15.75" x14ac:dyDescent="0.25">
      <c r="A51" s="121" t="s">
        <v>349</v>
      </c>
      <c r="B51" s="136" t="s">
        <v>821</v>
      </c>
      <c r="C51" s="136" t="s">
        <v>371</v>
      </c>
      <c r="D51" s="141">
        <f>'Приложение 5'!F251</f>
        <v>2998424.35</v>
      </c>
      <c r="E51" s="141">
        <f>'Приложение 5'!G251</f>
        <v>2998424.35</v>
      </c>
      <c r="F51" s="141">
        <f>'Приложение 5'!H251</f>
        <v>2998424.35</v>
      </c>
    </row>
    <row r="52" spans="1:6" ht="15.75" x14ac:dyDescent="0.25">
      <c r="A52" s="116" t="s">
        <v>342</v>
      </c>
      <c r="B52" s="117" t="s">
        <v>813</v>
      </c>
      <c r="C52" s="406"/>
      <c r="D52" s="125">
        <f>D53+D57</f>
        <v>1011459547.5799999</v>
      </c>
      <c r="E52" s="125">
        <f t="shared" ref="E52:F52" si="14">E53+E57</f>
        <v>1065008786.5700002</v>
      </c>
      <c r="F52" s="125">
        <f t="shared" si="14"/>
        <v>1065008786.5700002</v>
      </c>
    </row>
    <row r="53" spans="1:6" ht="15.75" x14ac:dyDescent="0.25">
      <c r="A53" s="130" t="s">
        <v>816</v>
      </c>
      <c r="B53" s="127" t="s">
        <v>815</v>
      </c>
      <c r="C53" s="135"/>
      <c r="D53" s="356">
        <f>SUM(D54:D56)</f>
        <v>54714793.319999993</v>
      </c>
      <c r="E53" s="356">
        <f t="shared" ref="E53:F53" si="15">SUM(E54:E56)</f>
        <v>60364793.319999993</v>
      </c>
      <c r="F53" s="356">
        <f t="shared" si="15"/>
        <v>60364793.319999993</v>
      </c>
    </row>
    <row r="54" spans="1:6" ht="15.75" x14ac:dyDescent="0.25">
      <c r="A54" s="119" t="s">
        <v>348</v>
      </c>
      <c r="B54" s="120" t="s">
        <v>815</v>
      </c>
      <c r="C54" s="136" t="s">
        <v>375</v>
      </c>
      <c r="D54" s="141">
        <f>'Приложение 5'!F161</f>
        <v>11130500</v>
      </c>
      <c r="E54" s="141">
        <f>'Приложение 5'!G161</f>
        <v>16780500</v>
      </c>
      <c r="F54" s="141">
        <f>'Приложение 5'!H161</f>
        <v>16780500</v>
      </c>
    </row>
    <row r="55" spans="1:6" ht="30.75" x14ac:dyDescent="0.25">
      <c r="A55" s="119" t="s">
        <v>352</v>
      </c>
      <c r="B55" s="120" t="s">
        <v>815</v>
      </c>
      <c r="C55" s="136" t="s">
        <v>429</v>
      </c>
      <c r="D55" s="141">
        <f>'Приложение 5'!F162</f>
        <v>11940006.01</v>
      </c>
      <c r="E55" s="141">
        <f>'Приложение 5'!G162</f>
        <v>11940006.01</v>
      </c>
      <c r="F55" s="141">
        <f>'Приложение 5'!H162</f>
        <v>11940006.01</v>
      </c>
    </row>
    <row r="56" spans="1:6" ht="15.75" x14ac:dyDescent="0.25">
      <c r="A56" s="119" t="s">
        <v>349</v>
      </c>
      <c r="B56" s="120" t="s">
        <v>815</v>
      </c>
      <c r="C56" s="136" t="s">
        <v>371</v>
      </c>
      <c r="D56" s="141">
        <f>'Приложение 5'!F163</f>
        <v>31644287.309999999</v>
      </c>
      <c r="E56" s="141">
        <f>'Приложение 5'!G163</f>
        <v>31644287.309999999</v>
      </c>
      <c r="F56" s="141">
        <f>'Приложение 5'!H163</f>
        <v>31644287.309999999</v>
      </c>
    </row>
    <row r="57" spans="1:6" ht="15.75" x14ac:dyDescent="0.25">
      <c r="A57" s="126" t="s">
        <v>812</v>
      </c>
      <c r="B57" s="127" t="s">
        <v>814</v>
      </c>
      <c r="C57" s="136"/>
      <c r="D57" s="128">
        <f>SUM(D58:D61)</f>
        <v>956744754.25999987</v>
      </c>
      <c r="E57" s="128">
        <f t="shared" ref="E57:F57" si="16">SUM(E58:E61)</f>
        <v>1004643993.2500001</v>
      </c>
      <c r="F57" s="128">
        <f t="shared" si="16"/>
        <v>1004643993.2500001</v>
      </c>
    </row>
    <row r="58" spans="1:6" ht="60.75" x14ac:dyDescent="0.25">
      <c r="A58" s="119" t="s">
        <v>346</v>
      </c>
      <c r="B58" s="120" t="s">
        <v>814</v>
      </c>
      <c r="C58" s="136" t="s">
        <v>370</v>
      </c>
      <c r="D58" s="141">
        <f>'Приложение 5'!F120+'Приложение 5'!F129+'Приложение 5'!F144+'Приложение 5'!F165</f>
        <v>393093792.65999997</v>
      </c>
      <c r="E58" s="141">
        <f>'Приложение 5'!G120+'Приложение 5'!G129+'Приложение 5'!G144+'Приложение 5'!G165</f>
        <v>404630634.06000006</v>
      </c>
      <c r="F58" s="141">
        <f>'Приложение 5'!H120+'Приложение 5'!H129+'Приложение 5'!H144+'Приложение 5'!H165</f>
        <v>404630634.06000006</v>
      </c>
    </row>
    <row r="59" spans="1:6" ht="30.75" x14ac:dyDescent="0.25">
      <c r="A59" s="121" t="s">
        <v>347</v>
      </c>
      <c r="B59" s="120" t="s">
        <v>814</v>
      </c>
      <c r="C59" s="136" t="s">
        <v>373</v>
      </c>
      <c r="D59" s="141">
        <f>'Приложение 5'!F121+'Приложение 5'!F130+'Приложение 5'!F145+'Приложение 5'!F166</f>
        <v>264148478.44999999</v>
      </c>
      <c r="E59" s="141">
        <f>'Приложение 5'!G121+'Приложение 5'!G130+'Приложение 5'!G145+'Приложение 5'!G166</f>
        <v>287752153.81999999</v>
      </c>
      <c r="F59" s="141">
        <f>'Приложение 5'!H121+'Приложение 5'!H130+'Приложение 5'!H145+'Приложение 5'!H166</f>
        <v>287752153.81999999</v>
      </c>
    </row>
    <row r="60" spans="1:6" ht="30.75" x14ac:dyDescent="0.25">
      <c r="A60" s="119" t="s">
        <v>352</v>
      </c>
      <c r="B60" s="120" t="s">
        <v>814</v>
      </c>
      <c r="C60" s="136" t="s">
        <v>429</v>
      </c>
      <c r="D60" s="141">
        <f>'Приложение 5'!F131</f>
        <v>272634818.30000001</v>
      </c>
      <c r="E60" s="141">
        <f>'Приложение 5'!G131</f>
        <v>285393540.51999998</v>
      </c>
      <c r="F60" s="141">
        <f>'Приложение 5'!H131</f>
        <v>285393540.51999998</v>
      </c>
    </row>
    <row r="61" spans="1:6" ht="15.75" x14ac:dyDescent="0.25">
      <c r="A61" s="119" t="s">
        <v>349</v>
      </c>
      <c r="B61" s="120" t="s">
        <v>814</v>
      </c>
      <c r="C61" s="136" t="s">
        <v>371</v>
      </c>
      <c r="D61" s="141">
        <f>'Приложение 5'!F122+'Приложение 5'!F132+'Приложение 5'!F167+'Приложение 5'!F168</f>
        <v>26867664.850000001</v>
      </c>
      <c r="E61" s="141">
        <f>'Приложение 5'!G122+'Приложение 5'!G132+'Приложение 5'!G167+'Приложение 5'!G168</f>
        <v>26867664.850000001</v>
      </c>
      <c r="F61" s="141">
        <f>'Приложение 5'!H122+'Приложение 5'!H132+'Приложение 5'!H167+'Приложение 5'!H168</f>
        <v>26867664.850000001</v>
      </c>
    </row>
    <row r="62" spans="1:6" ht="31.5" x14ac:dyDescent="0.25">
      <c r="A62" s="116" t="s">
        <v>372</v>
      </c>
      <c r="B62" s="117" t="s">
        <v>830</v>
      </c>
      <c r="C62" s="118"/>
      <c r="D62" s="125">
        <f>D63</f>
        <v>100000000</v>
      </c>
      <c r="E62" s="125">
        <f t="shared" ref="E62:F62" si="17">E63</f>
        <v>32605434.5</v>
      </c>
      <c r="F62" s="125">
        <f t="shared" si="17"/>
        <v>32605434.5</v>
      </c>
    </row>
    <row r="63" spans="1:6" ht="15.75" x14ac:dyDescent="0.25">
      <c r="A63" s="130" t="s">
        <v>816</v>
      </c>
      <c r="B63" s="127" t="s">
        <v>842</v>
      </c>
      <c r="C63" s="111"/>
      <c r="D63" s="356">
        <f>SUM(D64:D65)</f>
        <v>100000000</v>
      </c>
      <c r="E63" s="356">
        <f t="shared" ref="E63:F63" si="18">SUM(E64:E65)</f>
        <v>32605434.5</v>
      </c>
      <c r="F63" s="356">
        <f t="shared" si="18"/>
        <v>32605434.5</v>
      </c>
    </row>
    <row r="64" spans="1:6" ht="30.75" x14ac:dyDescent="0.25">
      <c r="A64" s="121" t="s">
        <v>347</v>
      </c>
      <c r="B64" s="120" t="s">
        <v>842</v>
      </c>
      <c r="C64" s="108">
        <v>200</v>
      </c>
      <c r="D64" s="141">
        <f>'Приложение 5'!F101</f>
        <v>80280000</v>
      </c>
      <c r="E64" s="141">
        <f>'Приложение 5'!G101</f>
        <v>15455434.5</v>
      </c>
      <c r="F64" s="141">
        <f>'Приложение 5'!H101</f>
        <v>15455434.5</v>
      </c>
    </row>
    <row r="65" spans="1:16333" ht="15.75" x14ac:dyDescent="0.25">
      <c r="A65" s="119" t="s">
        <v>349</v>
      </c>
      <c r="B65" s="120" t="s">
        <v>842</v>
      </c>
      <c r="C65" s="108">
        <v>800</v>
      </c>
      <c r="D65" s="141">
        <f>'Приложение 5'!F97</f>
        <v>19720000</v>
      </c>
      <c r="E65" s="141">
        <f>'Приложение 5'!G97</f>
        <v>17150000</v>
      </c>
      <c r="F65" s="141">
        <f>'Приложение 5'!H97</f>
        <v>17150000</v>
      </c>
    </row>
    <row r="66" spans="1:16333" ht="47.25" x14ac:dyDescent="0.25">
      <c r="A66" s="132" t="s">
        <v>376</v>
      </c>
      <c r="B66" s="133" t="s">
        <v>839</v>
      </c>
      <c r="C66" s="408"/>
      <c r="D66" s="125">
        <f>D67+D71</f>
        <v>59808462.119999997</v>
      </c>
      <c r="E66" s="125">
        <f t="shared" ref="E66:F66" si="19">E67+E71</f>
        <v>59808462.119999997</v>
      </c>
      <c r="F66" s="125">
        <f t="shared" si="19"/>
        <v>59808462.119999997</v>
      </c>
    </row>
    <row r="67" spans="1:16333" ht="15.75" x14ac:dyDescent="0.25">
      <c r="A67" s="134" t="s">
        <v>816</v>
      </c>
      <c r="B67" s="135" t="s">
        <v>840</v>
      </c>
      <c r="C67" s="108"/>
      <c r="D67" s="356">
        <f>SUM(D68:D70)</f>
        <v>56808462.119999997</v>
      </c>
      <c r="E67" s="356">
        <f t="shared" ref="E67:F67" si="20">SUM(E68:E70)</f>
        <v>56808462.119999997</v>
      </c>
      <c r="F67" s="356">
        <f t="shared" si="20"/>
        <v>56808462.119999997</v>
      </c>
    </row>
    <row r="68" spans="1:16333" ht="30.75" x14ac:dyDescent="0.25">
      <c r="A68" s="121" t="s">
        <v>347</v>
      </c>
      <c r="B68" s="136" t="s">
        <v>840</v>
      </c>
      <c r="C68" s="108">
        <v>200</v>
      </c>
      <c r="D68" s="141">
        <f>'Приложение 5'!F49</f>
        <v>9735155</v>
      </c>
      <c r="E68" s="141">
        <f>'Приложение 5'!G49</f>
        <v>9735155</v>
      </c>
      <c r="F68" s="141">
        <f>'Приложение 5'!H49</f>
        <v>9735155</v>
      </c>
    </row>
    <row r="69" spans="1:16333" ht="15.75" x14ac:dyDescent="0.25">
      <c r="A69" s="121" t="s">
        <v>348</v>
      </c>
      <c r="B69" s="136" t="s">
        <v>840</v>
      </c>
      <c r="C69" s="108">
        <v>300</v>
      </c>
      <c r="D69" s="141">
        <f>'Приложение 5'!F199+'Приложение 5'!F219</f>
        <v>38100000</v>
      </c>
      <c r="E69" s="141">
        <f>'Приложение 5'!G199+'Приложение 5'!G219</f>
        <v>39100000</v>
      </c>
      <c r="F69" s="141">
        <f>'Приложение 5'!H199+'Приложение 5'!H219</f>
        <v>40300000</v>
      </c>
    </row>
    <row r="70" spans="1:16333" ht="30.75" x14ac:dyDescent="0.25">
      <c r="A70" s="121" t="s">
        <v>364</v>
      </c>
      <c r="B70" s="136" t="s">
        <v>840</v>
      </c>
      <c r="C70" s="108">
        <v>400</v>
      </c>
      <c r="D70" s="141">
        <f>'Приложение 5'!F200</f>
        <v>8973307.1199999992</v>
      </c>
      <c r="E70" s="141">
        <f>'Приложение 5'!G200</f>
        <v>7973307.1200000001</v>
      </c>
      <c r="F70" s="141">
        <f>'Приложение 5'!H200</f>
        <v>6773307.1200000001</v>
      </c>
    </row>
    <row r="71" spans="1:16333" ht="15.75" x14ac:dyDescent="0.25">
      <c r="A71" s="130" t="s">
        <v>812</v>
      </c>
      <c r="B71" s="127" t="s">
        <v>841</v>
      </c>
      <c r="C71" s="111"/>
      <c r="D71" s="356">
        <f>D72</f>
        <v>3000000</v>
      </c>
      <c r="E71" s="356">
        <f t="shared" ref="E71:F71" si="21">E72</f>
        <v>3000000</v>
      </c>
      <c r="F71" s="356">
        <f t="shared" si="21"/>
        <v>3000000</v>
      </c>
    </row>
    <row r="72" spans="1:16333" ht="15.75" x14ac:dyDescent="0.25">
      <c r="A72" s="121" t="s">
        <v>348</v>
      </c>
      <c r="B72" s="120" t="s">
        <v>841</v>
      </c>
      <c r="C72" s="108">
        <v>300</v>
      </c>
      <c r="D72" s="141">
        <f>'Приложение 5'!F202</f>
        <v>3000000</v>
      </c>
      <c r="E72" s="141">
        <f>'Приложение 5'!G202</f>
        <v>3000000</v>
      </c>
      <c r="F72" s="141">
        <f>'Приложение 5'!H202</f>
        <v>3000000</v>
      </c>
    </row>
    <row r="73" spans="1:16333" ht="63" x14ac:dyDescent="0.25">
      <c r="A73" s="132" t="s">
        <v>366</v>
      </c>
      <c r="B73" s="133" t="s">
        <v>824</v>
      </c>
      <c r="C73" s="133"/>
      <c r="D73" s="125">
        <f>D74+D76</f>
        <v>52756861.270000003</v>
      </c>
      <c r="E73" s="125">
        <f t="shared" ref="E73:F73" si="22">E74+E76</f>
        <v>52756861.270000003</v>
      </c>
      <c r="F73" s="125">
        <f t="shared" si="22"/>
        <v>86827888.820000008</v>
      </c>
    </row>
    <row r="74" spans="1:16333" s="113" customFormat="1" ht="15.75" x14ac:dyDescent="0.25">
      <c r="A74" s="134" t="s">
        <v>816</v>
      </c>
      <c r="B74" s="135" t="s">
        <v>825</v>
      </c>
      <c r="C74" s="135"/>
      <c r="D74" s="128">
        <f>D75</f>
        <v>50382480.370000005</v>
      </c>
      <c r="E74" s="128">
        <f t="shared" ref="E74:F74" si="23">E75</f>
        <v>50382480.370000005</v>
      </c>
      <c r="F74" s="128">
        <f t="shared" si="23"/>
        <v>77992918.430000007</v>
      </c>
      <c r="G74" s="114"/>
      <c r="H74" s="114"/>
      <c r="I74" s="114"/>
      <c r="J74" s="114"/>
      <c r="K74" s="114"/>
    </row>
    <row r="75" spans="1:16333" ht="15.75" x14ac:dyDescent="0.25">
      <c r="A75" s="119" t="s">
        <v>349</v>
      </c>
      <c r="B75" s="136" t="s">
        <v>825</v>
      </c>
      <c r="C75" s="136" t="s">
        <v>371</v>
      </c>
      <c r="D75" s="124">
        <f>'Приложение 5'!F85</f>
        <v>50382480.370000005</v>
      </c>
      <c r="E75" s="124">
        <f>'Приложение 5'!G85</f>
        <v>50382480.370000005</v>
      </c>
      <c r="F75" s="124">
        <f>'Приложение 5'!H85</f>
        <v>77992918.430000007</v>
      </c>
      <c r="HC75" s="1"/>
      <c r="HD75" s="1"/>
      <c r="HE75" s="1"/>
      <c r="HF75" s="1"/>
      <c r="HG75" s="1"/>
      <c r="HH75" s="1"/>
      <c r="QY75" s="1"/>
      <c r="QZ75" s="1"/>
      <c r="RA75" s="1"/>
      <c r="RB75" s="1"/>
      <c r="RC75" s="1"/>
      <c r="RD75" s="1"/>
      <c r="AAU75" s="1"/>
      <c r="AAV75" s="1"/>
      <c r="AAW75" s="1"/>
      <c r="AAX75" s="1"/>
      <c r="AAY75" s="1"/>
      <c r="AAZ75" s="1"/>
      <c r="AKQ75" s="1"/>
      <c r="AKR75" s="1"/>
      <c r="AKS75" s="1"/>
      <c r="AKT75" s="1"/>
      <c r="AKU75" s="1"/>
      <c r="AKV75" s="1"/>
      <c r="AUM75" s="1"/>
      <c r="AUN75" s="1"/>
      <c r="AUO75" s="1"/>
      <c r="AUP75" s="1"/>
      <c r="AUQ75" s="1"/>
      <c r="AUR75" s="1"/>
      <c r="BEI75" s="1"/>
      <c r="BEJ75" s="1"/>
      <c r="BEK75" s="1"/>
      <c r="BEL75" s="1"/>
      <c r="BEM75" s="1"/>
      <c r="BEN75" s="1"/>
      <c r="BOE75" s="1"/>
      <c r="BOF75" s="1"/>
      <c r="BOG75" s="1"/>
      <c r="BOH75" s="1"/>
      <c r="BOI75" s="1"/>
      <c r="BOJ75" s="1"/>
      <c r="BYA75" s="1"/>
      <c r="BYB75" s="1"/>
      <c r="BYC75" s="1"/>
      <c r="BYD75" s="1"/>
      <c r="BYE75" s="1"/>
      <c r="BYF75" s="1"/>
      <c r="CHW75" s="1"/>
      <c r="CHX75" s="1"/>
      <c r="CHY75" s="1"/>
      <c r="CHZ75" s="1"/>
      <c r="CIA75" s="1"/>
      <c r="CIB75" s="1"/>
      <c r="CRS75" s="1"/>
      <c r="CRT75" s="1"/>
      <c r="CRU75" s="1"/>
      <c r="CRV75" s="1"/>
      <c r="CRW75" s="1"/>
      <c r="CRX75" s="1"/>
      <c r="DBO75" s="1"/>
      <c r="DBP75" s="1"/>
      <c r="DBQ75" s="1"/>
      <c r="DBR75" s="1"/>
      <c r="DBS75" s="1"/>
      <c r="DBT75" s="1"/>
      <c r="DLK75" s="1"/>
      <c r="DLL75" s="1"/>
      <c r="DLM75" s="1"/>
      <c r="DLN75" s="1"/>
      <c r="DLO75" s="1"/>
      <c r="DLP75" s="1"/>
      <c r="DVG75" s="1"/>
      <c r="DVH75" s="1"/>
      <c r="DVI75" s="1"/>
      <c r="DVJ75" s="1"/>
      <c r="DVK75" s="1"/>
      <c r="DVL75" s="1"/>
      <c r="EFC75" s="1"/>
      <c r="EFD75" s="1"/>
      <c r="EFE75" s="1"/>
      <c r="EFF75" s="1"/>
      <c r="EFG75" s="1"/>
      <c r="EFH75" s="1"/>
      <c r="EOY75" s="1"/>
      <c r="EOZ75" s="1"/>
      <c r="EPA75" s="1"/>
      <c r="EPB75" s="1"/>
      <c r="EPC75" s="1"/>
      <c r="EPD75" s="1"/>
      <c r="EYU75" s="1"/>
      <c r="EYV75" s="1"/>
      <c r="EYW75" s="1"/>
      <c r="EYX75" s="1"/>
      <c r="EYY75" s="1"/>
      <c r="EYZ75" s="1"/>
      <c r="FIQ75" s="1"/>
      <c r="FIR75" s="1"/>
      <c r="FIS75" s="1"/>
      <c r="FIT75" s="1"/>
      <c r="FIU75" s="1"/>
      <c r="FIV75" s="1"/>
      <c r="FSM75" s="1"/>
      <c r="FSN75" s="1"/>
      <c r="FSO75" s="1"/>
      <c r="FSP75" s="1"/>
      <c r="FSQ75" s="1"/>
      <c r="FSR75" s="1"/>
      <c r="GCI75" s="1"/>
      <c r="GCJ75" s="1"/>
      <c r="GCK75" s="1"/>
      <c r="GCL75" s="1"/>
      <c r="GCM75" s="1"/>
      <c r="GCN75" s="1"/>
      <c r="GME75" s="1"/>
      <c r="GMF75" s="1"/>
      <c r="GMG75" s="1"/>
      <c r="GMH75" s="1"/>
      <c r="GMI75" s="1"/>
      <c r="GMJ75" s="1"/>
      <c r="GWA75" s="1"/>
      <c r="GWB75" s="1"/>
      <c r="GWC75" s="1"/>
      <c r="GWD75" s="1"/>
      <c r="GWE75" s="1"/>
      <c r="GWF75" s="1"/>
      <c r="HFW75" s="1"/>
      <c r="HFX75" s="1"/>
      <c r="HFY75" s="1"/>
      <c r="HFZ75" s="1"/>
      <c r="HGA75" s="1"/>
      <c r="HGB75" s="1"/>
      <c r="HPS75" s="1"/>
      <c r="HPT75" s="1"/>
      <c r="HPU75" s="1"/>
      <c r="HPV75" s="1"/>
      <c r="HPW75" s="1"/>
      <c r="HPX75" s="1"/>
      <c r="HZO75" s="1"/>
      <c r="HZP75" s="1"/>
      <c r="HZQ75" s="1"/>
      <c r="HZR75" s="1"/>
      <c r="HZS75" s="1"/>
      <c r="HZT75" s="1"/>
      <c r="IJK75" s="1"/>
      <c r="IJL75" s="1"/>
      <c r="IJM75" s="1"/>
      <c r="IJN75" s="1"/>
      <c r="IJO75" s="1"/>
      <c r="IJP75" s="1"/>
      <c r="ITG75" s="1"/>
      <c r="ITH75" s="1"/>
      <c r="ITI75" s="1"/>
      <c r="ITJ75" s="1"/>
      <c r="ITK75" s="1"/>
      <c r="ITL75" s="1"/>
      <c r="JDC75" s="1"/>
      <c r="JDD75" s="1"/>
      <c r="JDE75" s="1"/>
      <c r="JDF75" s="1"/>
      <c r="JDG75" s="1"/>
      <c r="JDH75" s="1"/>
      <c r="JMY75" s="1"/>
      <c r="JMZ75" s="1"/>
      <c r="JNA75" s="1"/>
      <c r="JNB75" s="1"/>
      <c r="JNC75" s="1"/>
      <c r="JND75" s="1"/>
      <c r="JWU75" s="1"/>
      <c r="JWV75" s="1"/>
      <c r="JWW75" s="1"/>
      <c r="JWX75" s="1"/>
      <c r="JWY75" s="1"/>
      <c r="JWZ75" s="1"/>
      <c r="KGQ75" s="1"/>
      <c r="KGR75" s="1"/>
      <c r="KGS75" s="1"/>
      <c r="KGT75" s="1"/>
      <c r="KGU75" s="1"/>
      <c r="KGV75" s="1"/>
      <c r="KQM75" s="1"/>
      <c r="KQN75" s="1"/>
      <c r="KQO75" s="1"/>
      <c r="KQP75" s="1"/>
      <c r="KQQ75" s="1"/>
      <c r="KQR75" s="1"/>
      <c r="LAI75" s="1"/>
      <c r="LAJ75" s="1"/>
      <c r="LAK75" s="1"/>
      <c r="LAL75" s="1"/>
      <c r="LAM75" s="1"/>
      <c r="LAN75" s="1"/>
      <c r="LKE75" s="1"/>
      <c r="LKF75" s="1"/>
      <c r="LKG75" s="1"/>
      <c r="LKH75" s="1"/>
      <c r="LKI75" s="1"/>
      <c r="LKJ75" s="1"/>
      <c r="LUA75" s="1"/>
      <c r="LUB75" s="1"/>
      <c r="LUC75" s="1"/>
      <c r="LUD75" s="1"/>
      <c r="LUE75" s="1"/>
      <c r="LUF75" s="1"/>
      <c r="MDW75" s="1"/>
      <c r="MDX75" s="1"/>
      <c r="MDY75" s="1"/>
      <c r="MDZ75" s="1"/>
      <c r="MEA75" s="1"/>
      <c r="MEB75" s="1"/>
      <c r="MNS75" s="1"/>
      <c r="MNT75" s="1"/>
      <c r="MNU75" s="1"/>
      <c r="MNV75" s="1"/>
      <c r="MNW75" s="1"/>
      <c r="MNX75" s="1"/>
      <c r="MXO75" s="1"/>
      <c r="MXP75" s="1"/>
      <c r="MXQ75" s="1"/>
      <c r="MXR75" s="1"/>
      <c r="MXS75" s="1"/>
      <c r="MXT75" s="1"/>
      <c r="NHK75" s="1"/>
      <c r="NHL75" s="1"/>
      <c r="NHM75" s="1"/>
      <c r="NHN75" s="1"/>
      <c r="NHO75" s="1"/>
      <c r="NHP75" s="1"/>
      <c r="NRG75" s="1"/>
      <c r="NRH75" s="1"/>
      <c r="NRI75" s="1"/>
      <c r="NRJ75" s="1"/>
      <c r="NRK75" s="1"/>
      <c r="NRL75" s="1"/>
      <c r="OBC75" s="1"/>
      <c r="OBD75" s="1"/>
      <c r="OBE75" s="1"/>
      <c r="OBF75" s="1"/>
      <c r="OBG75" s="1"/>
      <c r="OBH75" s="1"/>
      <c r="OKY75" s="1"/>
      <c r="OKZ75" s="1"/>
      <c r="OLA75" s="1"/>
      <c r="OLB75" s="1"/>
      <c r="OLC75" s="1"/>
      <c r="OLD75" s="1"/>
      <c r="OUU75" s="1"/>
      <c r="OUV75" s="1"/>
      <c r="OUW75" s="1"/>
      <c r="OUX75" s="1"/>
      <c r="OUY75" s="1"/>
      <c r="OUZ75" s="1"/>
      <c r="PEQ75" s="1"/>
      <c r="PER75" s="1"/>
      <c r="PES75" s="1"/>
      <c r="PET75" s="1"/>
      <c r="PEU75" s="1"/>
      <c r="PEV75" s="1"/>
      <c r="POM75" s="1"/>
      <c r="PON75" s="1"/>
      <c r="POO75" s="1"/>
      <c r="POP75" s="1"/>
      <c r="POQ75" s="1"/>
      <c r="POR75" s="1"/>
      <c r="PYI75" s="1"/>
      <c r="PYJ75" s="1"/>
      <c r="PYK75" s="1"/>
      <c r="PYL75" s="1"/>
      <c r="PYM75" s="1"/>
      <c r="PYN75" s="1"/>
      <c r="QIE75" s="1"/>
      <c r="QIF75" s="1"/>
      <c r="QIG75" s="1"/>
      <c r="QIH75" s="1"/>
      <c r="QII75" s="1"/>
      <c r="QIJ75" s="1"/>
      <c r="QSA75" s="1"/>
      <c r="QSB75" s="1"/>
      <c r="QSC75" s="1"/>
      <c r="QSD75" s="1"/>
      <c r="QSE75" s="1"/>
      <c r="QSF75" s="1"/>
      <c r="RBW75" s="1"/>
      <c r="RBX75" s="1"/>
      <c r="RBY75" s="1"/>
      <c r="RBZ75" s="1"/>
      <c r="RCA75" s="1"/>
      <c r="RCB75" s="1"/>
      <c r="RLS75" s="1"/>
      <c r="RLT75" s="1"/>
      <c r="RLU75" s="1"/>
      <c r="RLV75" s="1"/>
      <c r="RLW75" s="1"/>
      <c r="RLX75" s="1"/>
      <c r="RVO75" s="1"/>
      <c r="RVP75" s="1"/>
      <c r="RVQ75" s="1"/>
      <c r="RVR75" s="1"/>
      <c r="RVS75" s="1"/>
      <c r="RVT75" s="1"/>
      <c r="SFK75" s="1"/>
      <c r="SFL75" s="1"/>
      <c r="SFM75" s="1"/>
      <c r="SFN75" s="1"/>
      <c r="SFO75" s="1"/>
      <c r="SFP75" s="1"/>
      <c r="SPG75" s="1"/>
      <c r="SPH75" s="1"/>
      <c r="SPI75" s="1"/>
      <c r="SPJ75" s="1"/>
      <c r="SPK75" s="1"/>
      <c r="SPL75" s="1"/>
      <c r="SZC75" s="1"/>
      <c r="SZD75" s="1"/>
      <c r="SZE75" s="1"/>
      <c r="SZF75" s="1"/>
      <c r="SZG75" s="1"/>
      <c r="SZH75" s="1"/>
      <c r="TIY75" s="1"/>
      <c r="TIZ75" s="1"/>
      <c r="TJA75" s="1"/>
      <c r="TJB75" s="1"/>
      <c r="TJC75" s="1"/>
      <c r="TJD75" s="1"/>
      <c r="TSU75" s="1"/>
      <c r="TSV75" s="1"/>
      <c r="TSW75" s="1"/>
      <c r="TSX75" s="1"/>
      <c r="TSY75" s="1"/>
      <c r="TSZ75" s="1"/>
      <c r="UCQ75" s="1"/>
      <c r="UCR75" s="1"/>
      <c r="UCS75" s="1"/>
      <c r="UCT75" s="1"/>
      <c r="UCU75" s="1"/>
      <c r="UCV75" s="1"/>
      <c r="UMM75" s="1"/>
      <c r="UMN75" s="1"/>
      <c r="UMO75" s="1"/>
      <c r="UMP75" s="1"/>
      <c r="UMQ75" s="1"/>
      <c r="UMR75" s="1"/>
      <c r="UWI75" s="1"/>
      <c r="UWJ75" s="1"/>
      <c r="UWK75" s="1"/>
      <c r="UWL75" s="1"/>
      <c r="UWM75" s="1"/>
      <c r="UWN75" s="1"/>
      <c r="VGE75" s="1"/>
      <c r="VGF75" s="1"/>
      <c r="VGG75" s="1"/>
      <c r="VGH75" s="1"/>
      <c r="VGI75" s="1"/>
      <c r="VGJ75" s="1"/>
      <c r="VQA75" s="1"/>
      <c r="VQB75" s="1"/>
      <c r="VQC75" s="1"/>
      <c r="VQD75" s="1"/>
      <c r="VQE75" s="1"/>
      <c r="VQF75" s="1"/>
      <c r="VZW75" s="1"/>
      <c r="VZX75" s="1"/>
      <c r="VZY75" s="1"/>
      <c r="VZZ75" s="1"/>
      <c r="WAA75" s="1"/>
      <c r="WAB75" s="1"/>
      <c r="WJS75" s="1"/>
      <c r="WJT75" s="1"/>
      <c r="WJU75" s="1"/>
      <c r="WJV75" s="1"/>
      <c r="WJW75" s="1"/>
      <c r="WJX75" s="1"/>
      <c r="WTO75" s="1"/>
      <c r="WTP75" s="1"/>
      <c r="WTQ75" s="1"/>
      <c r="WTR75" s="1"/>
      <c r="WTS75" s="1"/>
      <c r="WTT75" s="1"/>
    </row>
    <row r="76" spans="1:16333" ht="15.75" x14ac:dyDescent="0.25">
      <c r="A76" s="134" t="s">
        <v>812</v>
      </c>
      <c r="B76" s="135" t="s">
        <v>826</v>
      </c>
      <c r="C76" s="135"/>
      <c r="D76" s="128">
        <f>SUM(D77:D78)</f>
        <v>2374380.9</v>
      </c>
      <c r="E76" s="128">
        <f>SUM(E77:E78)</f>
        <v>2374380.9</v>
      </c>
      <c r="F76" s="128">
        <f>SUM(F77:F78)</f>
        <v>8834970.3900000006</v>
      </c>
    </row>
    <row r="77" spans="1:16333" ht="60.75" x14ac:dyDescent="0.25">
      <c r="A77" s="121" t="s">
        <v>346</v>
      </c>
      <c r="B77" s="136" t="s">
        <v>826</v>
      </c>
      <c r="C77" s="136" t="s">
        <v>370</v>
      </c>
      <c r="D77" s="141">
        <f>'Приложение 5'!F87</f>
        <v>1167894.42</v>
      </c>
      <c r="E77" s="141">
        <f>'Приложение 5'!G87</f>
        <v>1167894.42</v>
      </c>
      <c r="F77" s="141">
        <f>'Приложение 5'!H87</f>
        <v>6922204.6600000001</v>
      </c>
    </row>
    <row r="78" spans="1:16333" ht="30.75" x14ac:dyDescent="0.25">
      <c r="A78" s="119" t="s">
        <v>347</v>
      </c>
      <c r="B78" s="136" t="s">
        <v>826</v>
      </c>
      <c r="C78" s="137">
        <v>200</v>
      </c>
      <c r="D78" s="141">
        <f>'Приложение 5'!F88</f>
        <v>1206486.48</v>
      </c>
      <c r="E78" s="141">
        <f>'Приложение 5'!G88</f>
        <v>1206486.48</v>
      </c>
      <c r="F78" s="141">
        <f>'Приложение 5'!H88</f>
        <v>1912765.73</v>
      </c>
    </row>
    <row r="79" spans="1:16333" ht="15.75" x14ac:dyDescent="0.25">
      <c r="A79" s="116" t="s">
        <v>365</v>
      </c>
      <c r="B79" s="117" t="s">
        <v>822</v>
      </c>
      <c r="C79" s="118"/>
      <c r="D79" s="125">
        <f>D80</f>
        <v>12550000</v>
      </c>
      <c r="E79" s="125">
        <f t="shared" ref="E79:F80" si="24">E80</f>
        <v>4633000</v>
      </c>
      <c r="F79" s="125">
        <f t="shared" si="24"/>
        <v>4633000</v>
      </c>
    </row>
    <row r="80" spans="1:16333" s="139" customFormat="1" ht="15.75" x14ac:dyDescent="0.25">
      <c r="A80" s="130" t="s">
        <v>816</v>
      </c>
      <c r="B80" s="127" t="s">
        <v>823</v>
      </c>
      <c r="C80" s="111"/>
      <c r="D80" s="128">
        <f>D81</f>
        <v>12550000</v>
      </c>
      <c r="E80" s="128">
        <f t="shared" si="24"/>
        <v>4633000</v>
      </c>
      <c r="F80" s="128">
        <f t="shared" si="24"/>
        <v>4633000</v>
      </c>
      <c r="G80" s="114"/>
      <c r="H80" s="114"/>
      <c r="I80" s="114"/>
      <c r="J80" s="114"/>
      <c r="K80" s="114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3"/>
      <c r="FK80" s="113"/>
      <c r="FL80" s="113"/>
      <c r="FM80" s="113"/>
      <c r="FN80" s="113"/>
      <c r="FO80" s="113"/>
      <c r="FP80" s="113"/>
      <c r="FQ80" s="113"/>
      <c r="FR80" s="113"/>
      <c r="FS80" s="113"/>
      <c r="FT80" s="113"/>
      <c r="FU80" s="113"/>
      <c r="FV80" s="113"/>
      <c r="FW80" s="113"/>
      <c r="FX80" s="113"/>
      <c r="FY80" s="113"/>
      <c r="FZ80" s="113"/>
      <c r="GA80" s="113"/>
      <c r="GB80" s="113"/>
      <c r="GC80" s="113"/>
      <c r="GD80" s="113"/>
      <c r="GE80" s="113"/>
      <c r="GF80" s="113"/>
      <c r="GG80" s="113"/>
      <c r="GH80" s="113"/>
      <c r="GI80" s="113"/>
      <c r="GJ80" s="113"/>
      <c r="GK80" s="113"/>
      <c r="GL80" s="113"/>
      <c r="GM80" s="113"/>
      <c r="GN80" s="113"/>
      <c r="GO80" s="113"/>
      <c r="GP80" s="113"/>
      <c r="GQ80" s="113"/>
      <c r="GR80" s="113"/>
      <c r="GS80" s="113"/>
      <c r="GT80" s="113"/>
      <c r="GU80" s="113"/>
      <c r="GV80" s="113"/>
      <c r="GW80" s="113"/>
      <c r="GX80" s="113"/>
      <c r="GY80" s="113"/>
      <c r="GZ80" s="113"/>
      <c r="HA80" s="113"/>
      <c r="HB80" s="113"/>
      <c r="HI80" s="113"/>
      <c r="HJ80" s="113"/>
      <c r="HK80" s="113"/>
      <c r="HL80" s="113"/>
      <c r="HM80" s="113"/>
      <c r="HN80" s="113"/>
      <c r="HO80" s="113"/>
      <c r="HP80" s="113"/>
      <c r="HQ80" s="113"/>
      <c r="HR80" s="113"/>
      <c r="HS80" s="113"/>
      <c r="HT80" s="113"/>
      <c r="HU80" s="113"/>
      <c r="HV80" s="113"/>
      <c r="HW80" s="113"/>
      <c r="HX80" s="113"/>
      <c r="HY80" s="113"/>
      <c r="HZ80" s="113"/>
      <c r="IA80" s="113"/>
      <c r="IB80" s="113"/>
      <c r="IC80" s="113"/>
      <c r="ID80" s="113"/>
      <c r="IE80" s="113"/>
      <c r="IF80" s="113"/>
      <c r="IG80" s="113"/>
      <c r="IH80" s="113"/>
      <c r="II80" s="113"/>
      <c r="IJ80" s="113"/>
      <c r="IK80" s="113"/>
      <c r="IL80" s="113"/>
      <c r="IM80" s="113"/>
      <c r="IN80" s="113"/>
      <c r="IO80" s="113"/>
      <c r="IP80" s="113"/>
      <c r="IQ80" s="113"/>
      <c r="IR80" s="113"/>
      <c r="IS80" s="113"/>
      <c r="IT80" s="113"/>
      <c r="IU80" s="113"/>
      <c r="IV80" s="113"/>
      <c r="IW80" s="113"/>
      <c r="IX80" s="113"/>
      <c r="IY80" s="113"/>
      <c r="IZ80" s="113"/>
      <c r="JA80" s="113"/>
      <c r="JB80" s="113"/>
      <c r="JC80" s="113"/>
      <c r="JD80" s="113"/>
      <c r="JE80" s="113"/>
      <c r="JF80" s="113"/>
      <c r="JG80" s="113"/>
      <c r="JH80" s="113"/>
      <c r="JI80" s="113"/>
      <c r="JJ80" s="113"/>
      <c r="JK80" s="113"/>
      <c r="JL80" s="113"/>
      <c r="JM80" s="113"/>
      <c r="JN80" s="113"/>
      <c r="JO80" s="113"/>
      <c r="JP80" s="113"/>
      <c r="JQ80" s="113"/>
      <c r="JR80" s="113"/>
      <c r="JS80" s="113"/>
      <c r="JT80" s="113"/>
      <c r="JU80" s="113"/>
      <c r="JV80" s="113"/>
      <c r="JW80" s="113"/>
      <c r="JX80" s="113"/>
      <c r="JY80" s="113"/>
      <c r="JZ80" s="113"/>
      <c r="KA80" s="113"/>
      <c r="KB80" s="113"/>
      <c r="KC80" s="113"/>
      <c r="KD80" s="113"/>
      <c r="KE80" s="113"/>
      <c r="KF80" s="113"/>
      <c r="KG80" s="113"/>
      <c r="KH80" s="113"/>
      <c r="KI80" s="113"/>
      <c r="KJ80" s="113"/>
      <c r="KK80" s="113"/>
      <c r="KL80" s="113"/>
      <c r="KM80" s="113"/>
      <c r="KN80" s="113"/>
      <c r="KO80" s="113"/>
      <c r="KP80" s="113"/>
      <c r="KQ80" s="113"/>
      <c r="KR80" s="113"/>
      <c r="KS80" s="113"/>
      <c r="KT80" s="113"/>
      <c r="KU80" s="113"/>
      <c r="KV80" s="113"/>
      <c r="KW80" s="113"/>
      <c r="KX80" s="113"/>
      <c r="KY80" s="113"/>
      <c r="KZ80" s="113"/>
      <c r="LA80" s="113"/>
      <c r="LB80" s="113"/>
      <c r="LC80" s="113"/>
      <c r="LD80" s="113"/>
      <c r="LE80" s="113"/>
      <c r="LF80" s="113"/>
      <c r="LG80" s="113"/>
      <c r="LH80" s="113"/>
      <c r="LI80" s="113"/>
      <c r="LJ80" s="113"/>
      <c r="LK80" s="113"/>
      <c r="LL80" s="113"/>
      <c r="LM80" s="113"/>
      <c r="LN80" s="113"/>
      <c r="LO80" s="113"/>
      <c r="LP80" s="113"/>
      <c r="LQ80" s="113"/>
      <c r="LR80" s="113"/>
      <c r="LS80" s="113"/>
      <c r="LT80" s="113"/>
      <c r="LU80" s="113"/>
      <c r="LV80" s="113"/>
      <c r="LW80" s="113"/>
      <c r="LX80" s="113"/>
      <c r="LY80" s="113"/>
      <c r="LZ80" s="113"/>
      <c r="MA80" s="113"/>
      <c r="MB80" s="113"/>
      <c r="MC80" s="113"/>
      <c r="MD80" s="113"/>
      <c r="ME80" s="113"/>
      <c r="MF80" s="113"/>
      <c r="MG80" s="113"/>
      <c r="MH80" s="113"/>
      <c r="MI80" s="113"/>
      <c r="MJ80" s="113"/>
      <c r="MK80" s="113"/>
      <c r="ML80" s="113"/>
      <c r="MM80" s="113"/>
      <c r="MN80" s="113"/>
      <c r="MO80" s="113"/>
      <c r="MP80" s="113"/>
      <c r="MQ80" s="113"/>
      <c r="MR80" s="113"/>
      <c r="MS80" s="113"/>
      <c r="MT80" s="113"/>
      <c r="MU80" s="113"/>
      <c r="MV80" s="113"/>
      <c r="MW80" s="113"/>
      <c r="MX80" s="113"/>
      <c r="MY80" s="113"/>
      <c r="MZ80" s="113"/>
      <c r="NA80" s="113"/>
      <c r="NB80" s="113"/>
      <c r="NC80" s="113"/>
      <c r="ND80" s="113"/>
      <c r="NE80" s="113"/>
      <c r="NF80" s="113"/>
      <c r="NG80" s="113"/>
      <c r="NH80" s="113"/>
      <c r="NI80" s="113"/>
      <c r="NJ80" s="113"/>
      <c r="NK80" s="113"/>
      <c r="NL80" s="113"/>
      <c r="NM80" s="113"/>
      <c r="NN80" s="113"/>
      <c r="NO80" s="113"/>
      <c r="NP80" s="113"/>
      <c r="NQ80" s="113"/>
      <c r="NR80" s="113"/>
      <c r="NS80" s="113"/>
      <c r="NT80" s="113"/>
      <c r="NU80" s="113"/>
      <c r="NV80" s="113"/>
      <c r="NW80" s="113"/>
      <c r="NX80" s="113"/>
      <c r="NY80" s="113"/>
      <c r="NZ80" s="113"/>
      <c r="OA80" s="113"/>
      <c r="OB80" s="113"/>
      <c r="OC80" s="113"/>
      <c r="OD80" s="113"/>
      <c r="OE80" s="113"/>
      <c r="OF80" s="113"/>
      <c r="OG80" s="113"/>
      <c r="OH80" s="113"/>
      <c r="OI80" s="113"/>
      <c r="OJ80" s="113"/>
      <c r="OK80" s="113"/>
      <c r="OL80" s="113"/>
      <c r="OM80" s="113"/>
      <c r="ON80" s="113"/>
      <c r="OO80" s="113"/>
      <c r="OP80" s="113"/>
      <c r="OQ80" s="113"/>
      <c r="OR80" s="113"/>
      <c r="OS80" s="113"/>
      <c r="OT80" s="113"/>
      <c r="OU80" s="113"/>
      <c r="OV80" s="113"/>
      <c r="OW80" s="113"/>
      <c r="OX80" s="113"/>
      <c r="OY80" s="113"/>
      <c r="OZ80" s="113"/>
      <c r="PA80" s="113"/>
      <c r="PB80" s="113"/>
      <c r="PC80" s="113"/>
      <c r="PD80" s="113"/>
      <c r="PE80" s="113"/>
      <c r="PF80" s="113"/>
      <c r="PG80" s="113"/>
      <c r="PH80" s="113"/>
      <c r="PI80" s="113"/>
      <c r="PJ80" s="113"/>
      <c r="PK80" s="113"/>
      <c r="PL80" s="113"/>
      <c r="PM80" s="113"/>
      <c r="PN80" s="113"/>
      <c r="PO80" s="113"/>
      <c r="PP80" s="113"/>
      <c r="PQ80" s="113"/>
      <c r="PR80" s="113"/>
      <c r="PS80" s="113"/>
      <c r="PT80" s="113"/>
      <c r="PU80" s="113"/>
      <c r="PV80" s="113"/>
      <c r="PW80" s="113"/>
      <c r="PX80" s="113"/>
      <c r="PY80" s="113"/>
      <c r="PZ80" s="113"/>
      <c r="QA80" s="113"/>
      <c r="QB80" s="113"/>
      <c r="QC80" s="113"/>
      <c r="QD80" s="113"/>
      <c r="QE80" s="113"/>
      <c r="QF80" s="113"/>
      <c r="QG80" s="113"/>
      <c r="QH80" s="113"/>
      <c r="QI80" s="113"/>
      <c r="QJ80" s="113"/>
      <c r="QK80" s="113"/>
      <c r="QL80" s="113"/>
      <c r="QM80" s="113"/>
      <c r="QN80" s="113"/>
      <c r="QO80" s="113"/>
      <c r="QP80" s="113"/>
      <c r="QQ80" s="113"/>
      <c r="QR80" s="113"/>
      <c r="QS80" s="113"/>
      <c r="QT80" s="113"/>
      <c r="QU80" s="113"/>
      <c r="QV80" s="113"/>
      <c r="QW80" s="113"/>
      <c r="QX80" s="113"/>
      <c r="RE80" s="113"/>
      <c r="RF80" s="113"/>
      <c r="RG80" s="113"/>
      <c r="RH80" s="113"/>
      <c r="RI80" s="113"/>
      <c r="RJ80" s="113"/>
      <c r="RK80" s="113"/>
      <c r="RL80" s="113"/>
      <c r="RM80" s="113"/>
      <c r="RN80" s="113"/>
      <c r="RO80" s="113"/>
      <c r="RP80" s="113"/>
      <c r="RQ80" s="113"/>
      <c r="RR80" s="113"/>
      <c r="RS80" s="113"/>
      <c r="RT80" s="113"/>
      <c r="RU80" s="113"/>
      <c r="RV80" s="113"/>
      <c r="RW80" s="113"/>
      <c r="RX80" s="113"/>
      <c r="RY80" s="113"/>
      <c r="RZ80" s="113"/>
      <c r="SA80" s="113"/>
      <c r="SB80" s="113"/>
      <c r="SC80" s="113"/>
      <c r="SD80" s="113"/>
      <c r="SE80" s="113"/>
      <c r="SF80" s="113"/>
      <c r="SG80" s="113"/>
      <c r="SH80" s="113"/>
      <c r="SI80" s="113"/>
      <c r="SJ80" s="113"/>
      <c r="SK80" s="113"/>
      <c r="SL80" s="113"/>
      <c r="SM80" s="113"/>
      <c r="SN80" s="113"/>
      <c r="SO80" s="113"/>
      <c r="SP80" s="113"/>
      <c r="SQ80" s="113"/>
      <c r="SR80" s="113"/>
      <c r="SS80" s="113"/>
      <c r="ST80" s="113"/>
      <c r="SU80" s="113"/>
      <c r="SV80" s="113"/>
      <c r="SW80" s="113"/>
      <c r="SX80" s="113"/>
      <c r="SY80" s="113"/>
      <c r="SZ80" s="113"/>
      <c r="TA80" s="113"/>
      <c r="TB80" s="113"/>
      <c r="TC80" s="113"/>
      <c r="TD80" s="113"/>
      <c r="TE80" s="113"/>
      <c r="TF80" s="113"/>
      <c r="TG80" s="113"/>
      <c r="TH80" s="113"/>
      <c r="TI80" s="113"/>
      <c r="TJ80" s="113"/>
      <c r="TK80" s="113"/>
      <c r="TL80" s="113"/>
      <c r="TM80" s="113"/>
      <c r="TN80" s="113"/>
      <c r="TO80" s="113"/>
      <c r="TP80" s="113"/>
      <c r="TQ80" s="113"/>
      <c r="TR80" s="113"/>
      <c r="TS80" s="113"/>
      <c r="TT80" s="113"/>
      <c r="TU80" s="113"/>
      <c r="TV80" s="113"/>
      <c r="TW80" s="113"/>
      <c r="TX80" s="113"/>
      <c r="TY80" s="113"/>
      <c r="TZ80" s="113"/>
      <c r="UA80" s="113"/>
      <c r="UB80" s="113"/>
      <c r="UC80" s="113"/>
      <c r="UD80" s="113"/>
      <c r="UE80" s="113"/>
      <c r="UF80" s="113"/>
      <c r="UG80" s="113"/>
      <c r="UH80" s="113"/>
      <c r="UI80" s="113"/>
      <c r="UJ80" s="113"/>
      <c r="UK80" s="113"/>
      <c r="UL80" s="113"/>
      <c r="UM80" s="113"/>
      <c r="UN80" s="113"/>
      <c r="UO80" s="113"/>
      <c r="UP80" s="113"/>
      <c r="UQ80" s="113"/>
      <c r="UR80" s="113"/>
      <c r="US80" s="113"/>
      <c r="UT80" s="113"/>
      <c r="UU80" s="113"/>
      <c r="UV80" s="113"/>
      <c r="UW80" s="113"/>
      <c r="UX80" s="113"/>
      <c r="UY80" s="113"/>
      <c r="UZ80" s="113"/>
      <c r="VA80" s="113"/>
      <c r="VB80" s="113"/>
      <c r="VC80" s="113"/>
      <c r="VD80" s="113"/>
      <c r="VE80" s="113"/>
      <c r="VF80" s="113"/>
      <c r="VG80" s="113"/>
      <c r="VH80" s="113"/>
      <c r="VI80" s="113"/>
      <c r="VJ80" s="113"/>
      <c r="VK80" s="113"/>
      <c r="VL80" s="113"/>
      <c r="VM80" s="113"/>
      <c r="VN80" s="113"/>
      <c r="VO80" s="113"/>
      <c r="VP80" s="113"/>
      <c r="VQ80" s="113"/>
      <c r="VR80" s="113"/>
      <c r="VS80" s="113"/>
      <c r="VT80" s="113"/>
      <c r="VU80" s="113"/>
      <c r="VV80" s="113"/>
      <c r="VW80" s="113"/>
      <c r="VX80" s="113"/>
      <c r="VY80" s="113"/>
      <c r="VZ80" s="113"/>
      <c r="WA80" s="113"/>
      <c r="WB80" s="113"/>
      <c r="WC80" s="113"/>
      <c r="WD80" s="113"/>
      <c r="WE80" s="113"/>
      <c r="WF80" s="113"/>
      <c r="WG80" s="113"/>
      <c r="WH80" s="113"/>
      <c r="WI80" s="113"/>
      <c r="WJ80" s="113"/>
      <c r="WK80" s="113"/>
      <c r="WL80" s="113"/>
      <c r="WM80" s="113"/>
      <c r="WN80" s="113"/>
      <c r="WO80" s="113"/>
      <c r="WP80" s="113"/>
      <c r="WQ80" s="113"/>
      <c r="WR80" s="113"/>
      <c r="WS80" s="113"/>
      <c r="WT80" s="113"/>
      <c r="WU80" s="113"/>
      <c r="WV80" s="113"/>
      <c r="WW80" s="113"/>
      <c r="WX80" s="113"/>
      <c r="WY80" s="113"/>
      <c r="WZ80" s="113"/>
      <c r="XA80" s="113"/>
      <c r="XB80" s="113"/>
      <c r="XC80" s="113"/>
      <c r="XD80" s="113"/>
      <c r="XE80" s="113"/>
      <c r="XF80" s="113"/>
      <c r="XG80" s="113"/>
      <c r="XH80" s="113"/>
      <c r="XI80" s="113"/>
      <c r="XJ80" s="113"/>
      <c r="XK80" s="113"/>
      <c r="XL80" s="113"/>
      <c r="XM80" s="113"/>
      <c r="XN80" s="113"/>
      <c r="XO80" s="113"/>
      <c r="XP80" s="113"/>
      <c r="XQ80" s="113"/>
      <c r="XR80" s="113"/>
      <c r="XS80" s="113"/>
      <c r="XT80" s="113"/>
      <c r="XU80" s="113"/>
      <c r="XV80" s="113"/>
      <c r="XW80" s="113"/>
      <c r="XX80" s="113"/>
      <c r="XY80" s="113"/>
      <c r="XZ80" s="113"/>
      <c r="YA80" s="113"/>
      <c r="YB80" s="113"/>
      <c r="YC80" s="113"/>
      <c r="YD80" s="113"/>
      <c r="YE80" s="113"/>
      <c r="YF80" s="113"/>
      <c r="YG80" s="113"/>
      <c r="YH80" s="113"/>
      <c r="YI80" s="113"/>
      <c r="YJ80" s="113"/>
      <c r="YK80" s="113"/>
      <c r="YL80" s="113"/>
      <c r="YM80" s="113"/>
      <c r="YN80" s="113"/>
      <c r="YO80" s="113"/>
      <c r="YP80" s="113"/>
      <c r="YQ80" s="113"/>
      <c r="YR80" s="113"/>
      <c r="YS80" s="113"/>
      <c r="YT80" s="113"/>
      <c r="YU80" s="113"/>
      <c r="YV80" s="113"/>
      <c r="YW80" s="113"/>
      <c r="YX80" s="113"/>
      <c r="YY80" s="113"/>
      <c r="YZ80" s="113"/>
      <c r="ZA80" s="113"/>
      <c r="ZB80" s="113"/>
      <c r="ZC80" s="113"/>
      <c r="ZD80" s="113"/>
      <c r="ZE80" s="113"/>
      <c r="ZF80" s="113"/>
      <c r="ZG80" s="113"/>
      <c r="ZH80" s="113"/>
      <c r="ZI80" s="113"/>
      <c r="ZJ80" s="113"/>
      <c r="ZK80" s="113"/>
      <c r="ZL80" s="113"/>
      <c r="ZM80" s="113"/>
      <c r="ZN80" s="113"/>
      <c r="ZO80" s="113"/>
      <c r="ZP80" s="113"/>
      <c r="ZQ80" s="113"/>
      <c r="ZR80" s="113"/>
      <c r="ZS80" s="113"/>
      <c r="ZT80" s="113"/>
      <c r="ZU80" s="113"/>
      <c r="ZV80" s="113"/>
      <c r="ZW80" s="113"/>
      <c r="ZX80" s="113"/>
      <c r="ZY80" s="113"/>
      <c r="ZZ80" s="113"/>
      <c r="AAA80" s="113"/>
      <c r="AAB80" s="113"/>
      <c r="AAC80" s="113"/>
      <c r="AAD80" s="113"/>
      <c r="AAE80" s="113"/>
      <c r="AAF80" s="113"/>
      <c r="AAG80" s="113"/>
      <c r="AAH80" s="113"/>
      <c r="AAI80" s="113"/>
      <c r="AAJ80" s="113"/>
      <c r="AAK80" s="113"/>
      <c r="AAL80" s="113"/>
      <c r="AAM80" s="113"/>
      <c r="AAN80" s="113"/>
      <c r="AAO80" s="113"/>
      <c r="AAP80" s="113"/>
      <c r="AAQ80" s="113"/>
      <c r="AAR80" s="113"/>
      <c r="AAS80" s="113"/>
      <c r="AAT80" s="113"/>
      <c r="ABA80" s="113"/>
      <c r="ABB80" s="113"/>
      <c r="ABC80" s="113"/>
      <c r="ABD80" s="113"/>
      <c r="ABE80" s="113"/>
      <c r="ABF80" s="113"/>
      <c r="ABG80" s="113"/>
      <c r="ABH80" s="113"/>
      <c r="ABI80" s="113"/>
      <c r="ABJ80" s="113"/>
      <c r="ABK80" s="113"/>
      <c r="ABL80" s="113"/>
      <c r="ABM80" s="113"/>
      <c r="ABN80" s="113"/>
      <c r="ABO80" s="113"/>
      <c r="ABP80" s="113"/>
      <c r="ABQ80" s="113"/>
      <c r="ABR80" s="113"/>
      <c r="ABS80" s="113"/>
      <c r="ABT80" s="113"/>
      <c r="ABU80" s="113"/>
      <c r="ABV80" s="113"/>
      <c r="ABW80" s="113"/>
      <c r="ABX80" s="113"/>
      <c r="ABY80" s="113"/>
      <c r="ABZ80" s="113"/>
      <c r="ACA80" s="113"/>
      <c r="ACB80" s="113"/>
      <c r="ACC80" s="113"/>
      <c r="ACD80" s="113"/>
      <c r="ACE80" s="113"/>
      <c r="ACF80" s="113"/>
      <c r="ACG80" s="113"/>
      <c r="ACH80" s="113"/>
      <c r="ACI80" s="113"/>
      <c r="ACJ80" s="113"/>
      <c r="ACK80" s="113"/>
      <c r="ACL80" s="113"/>
      <c r="ACM80" s="113"/>
      <c r="ACN80" s="113"/>
      <c r="ACO80" s="113"/>
      <c r="ACP80" s="113"/>
      <c r="ACQ80" s="113"/>
      <c r="ACR80" s="113"/>
      <c r="ACS80" s="113"/>
      <c r="ACT80" s="113"/>
      <c r="ACU80" s="113"/>
      <c r="ACV80" s="113"/>
      <c r="ACW80" s="113"/>
      <c r="ACX80" s="113"/>
      <c r="ACY80" s="113"/>
      <c r="ACZ80" s="113"/>
      <c r="ADA80" s="113"/>
      <c r="ADB80" s="113"/>
      <c r="ADC80" s="113"/>
      <c r="ADD80" s="113"/>
      <c r="ADE80" s="113"/>
      <c r="ADF80" s="113"/>
      <c r="ADG80" s="113"/>
      <c r="ADH80" s="113"/>
      <c r="ADI80" s="113"/>
      <c r="ADJ80" s="113"/>
      <c r="ADK80" s="113"/>
      <c r="ADL80" s="113"/>
      <c r="ADM80" s="113"/>
      <c r="ADN80" s="113"/>
      <c r="ADO80" s="113"/>
      <c r="ADP80" s="113"/>
      <c r="ADQ80" s="113"/>
      <c r="ADR80" s="113"/>
      <c r="ADS80" s="113"/>
      <c r="ADT80" s="113"/>
      <c r="ADU80" s="113"/>
      <c r="ADV80" s="113"/>
      <c r="ADW80" s="113"/>
      <c r="ADX80" s="113"/>
      <c r="ADY80" s="113"/>
      <c r="ADZ80" s="113"/>
      <c r="AEA80" s="113"/>
      <c r="AEB80" s="113"/>
      <c r="AEC80" s="113"/>
      <c r="AED80" s="113"/>
      <c r="AEE80" s="113"/>
      <c r="AEF80" s="113"/>
      <c r="AEG80" s="113"/>
      <c r="AEH80" s="113"/>
      <c r="AEI80" s="113"/>
      <c r="AEJ80" s="113"/>
      <c r="AEK80" s="113"/>
      <c r="AEL80" s="113"/>
      <c r="AEM80" s="113"/>
      <c r="AEN80" s="113"/>
      <c r="AEO80" s="113"/>
      <c r="AEP80" s="113"/>
      <c r="AEQ80" s="113"/>
      <c r="AER80" s="113"/>
      <c r="AES80" s="113"/>
      <c r="AET80" s="113"/>
      <c r="AEU80" s="113"/>
      <c r="AEV80" s="113"/>
      <c r="AEW80" s="113"/>
      <c r="AEX80" s="113"/>
      <c r="AEY80" s="113"/>
      <c r="AEZ80" s="113"/>
      <c r="AFA80" s="113"/>
      <c r="AFB80" s="113"/>
      <c r="AFC80" s="113"/>
      <c r="AFD80" s="113"/>
      <c r="AFE80" s="113"/>
      <c r="AFF80" s="113"/>
      <c r="AFG80" s="113"/>
      <c r="AFH80" s="113"/>
      <c r="AFI80" s="113"/>
      <c r="AFJ80" s="113"/>
      <c r="AFK80" s="113"/>
      <c r="AFL80" s="113"/>
      <c r="AFM80" s="113"/>
      <c r="AFN80" s="113"/>
      <c r="AFO80" s="113"/>
      <c r="AFP80" s="113"/>
      <c r="AFQ80" s="113"/>
      <c r="AFR80" s="113"/>
      <c r="AFS80" s="113"/>
      <c r="AFT80" s="113"/>
      <c r="AFU80" s="113"/>
      <c r="AFV80" s="113"/>
      <c r="AFW80" s="113"/>
      <c r="AFX80" s="113"/>
      <c r="AFY80" s="113"/>
      <c r="AFZ80" s="113"/>
      <c r="AGA80" s="113"/>
      <c r="AGB80" s="113"/>
      <c r="AGC80" s="113"/>
      <c r="AGD80" s="113"/>
      <c r="AGE80" s="113"/>
      <c r="AGF80" s="113"/>
      <c r="AGG80" s="113"/>
      <c r="AGH80" s="113"/>
      <c r="AGI80" s="113"/>
      <c r="AGJ80" s="113"/>
      <c r="AGK80" s="113"/>
      <c r="AGL80" s="113"/>
      <c r="AGM80" s="113"/>
      <c r="AGN80" s="113"/>
      <c r="AGO80" s="113"/>
      <c r="AGP80" s="113"/>
      <c r="AGQ80" s="113"/>
      <c r="AGR80" s="113"/>
      <c r="AGS80" s="113"/>
      <c r="AGT80" s="113"/>
      <c r="AGU80" s="113"/>
      <c r="AGV80" s="113"/>
      <c r="AGW80" s="113"/>
      <c r="AGX80" s="113"/>
      <c r="AGY80" s="113"/>
      <c r="AGZ80" s="113"/>
      <c r="AHA80" s="113"/>
      <c r="AHB80" s="113"/>
      <c r="AHC80" s="113"/>
      <c r="AHD80" s="113"/>
      <c r="AHE80" s="113"/>
      <c r="AHF80" s="113"/>
      <c r="AHG80" s="113"/>
      <c r="AHH80" s="113"/>
      <c r="AHI80" s="113"/>
      <c r="AHJ80" s="113"/>
      <c r="AHK80" s="113"/>
      <c r="AHL80" s="113"/>
      <c r="AHM80" s="113"/>
      <c r="AHN80" s="113"/>
      <c r="AHO80" s="113"/>
      <c r="AHP80" s="113"/>
      <c r="AHQ80" s="113"/>
      <c r="AHR80" s="113"/>
      <c r="AHS80" s="113"/>
      <c r="AHT80" s="113"/>
      <c r="AHU80" s="113"/>
      <c r="AHV80" s="113"/>
      <c r="AHW80" s="113"/>
      <c r="AHX80" s="113"/>
      <c r="AHY80" s="113"/>
      <c r="AHZ80" s="113"/>
      <c r="AIA80" s="113"/>
      <c r="AIB80" s="113"/>
      <c r="AIC80" s="113"/>
      <c r="AID80" s="113"/>
      <c r="AIE80" s="113"/>
      <c r="AIF80" s="113"/>
      <c r="AIG80" s="113"/>
      <c r="AIH80" s="113"/>
      <c r="AII80" s="113"/>
      <c r="AIJ80" s="113"/>
      <c r="AIK80" s="113"/>
      <c r="AIL80" s="113"/>
      <c r="AIM80" s="113"/>
      <c r="AIN80" s="113"/>
      <c r="AIO80" s="113"/>
      <c r="AIP80" s="113"/>
      <c r="AIQ80" s="113"/>
      <c r="AIR80" s="113"/>
      <c r="AIS80" s="113"/>
      <c r="AIT80" s="113"/>
      <c r="AIU80" s="113"/>
      <c r="AIV80" s="113"/>
      <c r="AIW80" s="113"/>
      <c r="AIX80" s="113"/>
      <c r="AIY80" s="113"/>
      <c r="AIZ80" s="113"/>
      <c r="AJA80" s="113"/>
      <c r="AJB80" s="113"/>
      <c r="AJC80" s="113"/>
      <c r="AJD80" s="113"/>
      <c r="AJE80" s="113"/>
      <c r="AJF80" s="113"/>
      <c r="AJG80" s="113"/>
      <c r="AJH80" s="113"/>
      <c r="AJI80" s="113"/>
      <c r="AJJ80" s="113"/>
      <c r="AJK80" s="113"/>
      <c r="AJL80" s="113"/>
      <c r="AJM80" s="113"/>
      <c r="AJN80" s="113"/>
      <c r="AJO80" s="113"/>
      <c r="AJP80" s="113"/>
      <c r="AJQ80" s="113"/>
      <c r="AJR80" s="113"/>
      <c r="AJS80" s="113"/>
      <c r="AJT80" s="113"/>
      <c r="AJU80" s="113"/>
      <c r="AJV80" s="113"/>
      <c r="AJW80" s="113"/>
      <c r="AJX80" s="113"/>
      <c r="AJY80" s="113"/>
      <c r="AJZ80" s="113"/>
      <c r="AKA80" s="113"/>
      <c r="AKB80" s="113"/>
      <c r="AKC80" s="113"/>
      <c r="AKD80" s="113"/>
      <c r="AKE80" s="113"/>
      <c r="AKF80" s="113"/>
      <c r="AKG80" s="113"/>
      <c r="AKH80" s="113"/>
      <c r="AKI80" s="113"/>
      <c r="AKJ80" s="113"/>
      <c r="AKK80" s="113"/>
      <c r="AKL80" s="113"/>
      <c r="AKM80" s="113"/>
      <c r="AKN80" s="113"/>
      <c r="AKO80" s="113"/>
      <c r="AKP80" s="113"/>
      <c r="AKW80" s="113"/>
      <c r="AKX80" s="113"/>
      <c r="AKY80" s="113"/>
      <c r="AKZ80" s="113"/>
      <c r="ALA80" s="113"/>
      <c r="ALB80" s="113"/>
      <c r="ALC80" s="113"/>
      <c r="ALD80" s="113"/>
      <c r="ALE80" s="113"/>
      <c r="ALF80" s="113"/>
      <c r="ALG80" s="113"/>
      <c r="ALH80" s="113"/>
      <c r="ALI80" s="113"/>
      <c r="ALJ80" s="113"/>
      <c r="ALK80" s="113"/>
      <c r="ALL80" s="113"/>
      <c r="ALM80" s="113"/>
      <c r="ALN80" s="113"/>
      <c r="ALO80" s="113"/>
      <c r="ALP80" s="113"/>
      <c r="ALQ80" s="113"/>
      <c r="ALR80" s="113"/>
      <c r="ALS80" s="113"/>
      <c r="ALT80" s="113"/>
      <c r="ALU80" s="113"/>
      <c r="ALV80" s="113"/>
      <c r="ALW80" s="113"/>
      <c r="ALX80" s="113"/>
      <c r="ALY80" s="113"/>
      <c r="ALZ80" s="113"/>
      <c r="AMA80" s="113"/>
      <c r="AMB80" s="113"/>
      <c r="AMC80" s="113"/>
      <c r="AMD80" s="113"/>
      <c r="AME80" s="113"/>
      <c r="AMF80" s="113"/>
      <c r="AMG80" s="113"/>
      <c r="AMH80" s="113"/>
      <c r="AMI80" s="113"/>
      <c r="AMJ80" s="113"/>
      <c r="AMK80" s="113"/>
      <c r="AML80" s="113"/>
      <c r="AMM80" s="113"/>
      <c r="AMN80" s="113"/>
      <c r="AMO80" s="113"/>
      <c r="AMP80" s="113"/>
      <c r="AMQ80" s="113"/>
      <c r="AMR80" s="113"/>
      <c r="AMS80" s="113"/>
      <c r="AMT80" s="113"/>
      <c r="AMU80" s="113"/>
      <c r="AMV80" s="113"/>
      <c r="AMW80" s="113"/>
      <c r="AMX80" s="113"/>
      <c r="AMY80" s="113"/>
      <c r="AMZ80" s="113"/>
      <c r="ANA80" s="113"/>
      <c r="ANB80" s="113"/>
      <c r="ANC80" s="113"/>
      <c r="AND80" s="113"/>
      <c r="ANE80" s="113"/>
      <c r="ANF80" s="113"/>
      <c r="ANG80" s="113"/>
      <c r="ANH80" s="113"/>
      <c r="ANI80" s="113"/>
      <c r="ANJ80" s="113"/>
      <c r="ANK80" s="113"/>
      <c r="ANL80" s="113"/>
      <c r="ANM80" s="113"/>
      <c r="ANN80" s="113"/>
      <c r="ANO80" s="113"/>
      <c r="ANP80" s="113"/>
      <c r="ANQ80" s="113"/>
      <c r="ANR80" s="113"/>
      <c r="ANS80" s="113"/>
      <c r="ANT80" s="113"/>
      <c r="ANU80" s="113"/>
      <c r="ANV80" s="113"/>
      <c r="ANW80" s="113"/>
      <c r="ANX80" s="113"/>
      <c r="ANY80" s="113"/>
      <c r="ANZ80" s="113"/>
      <c r="AOA80" s="113"/>
      <c r="AOB80" s="113"/>
      <c r="AOC80" s="113"/>
      <c r="AOD80" s="113"/>
      <c r="AOE80" s="113"/>
      <c r="AOF80" s="113"/>
      <c r="AOG80" s="113"/>
      <c r="AOH80" s="113"/>
      <c r="AOI80" s="113"/>
      <c r="AOJ80" s="113"/>
      <c r="AOK80" s="113"/>
      <c r="AOL80" s="113"/>
      <c r="AOM80" s="113"/>
      <c r="AON80" s="113"/>
      <c r="AOO80" s="113"/>
      <c r="AOP80" s="113"/>
      <c r="AOQ80" s="113"/>
      <c r="AOR80" s="113"/>
      <c r="AOS80" s="113"/>
      <c r="AOT80" s="113"/>
      <c r="AOU80" s="113"/>
      <c r="AOV80" s="113"/>
      <c r="AOW80" s="113"/>
      <c r="AOX80" s="113"/>
      <c r="AOY80" s="113"/>
      <c r="AOZ80" s="113"/>
      <c r="APA80" s="113"/>
      <c r="APB80" s="113"/>
      <c r="APC80" s="113"/>
      <c r="APD80" s="113"/>
      <c r="APE80" s="113"/>
      <c r="APF80" s="113"/>
      <c r="APG80" s="113"/>
      <c r="APH80" s="113"/>
      <c r="API80" s="113"/>
      <c r="APJ80" s="113"/>
      <c r="APK80" s="113"/>
      <c r="APL80" s="113"/>
      <c r="APM80" s="113"/>
      <c r="APN80" s="113"/>
      <c r="APO80" s="113"/>
      <c r="APP80" s="113"/>
      <c r="APQ80" s="113"/>
      <c r="APR80" s="113"/>
      <c r="APS80" s="113"/>
      <c r="APT80" s="113"/>
      <c r="APU80" s="113"/>
      <c r="APV80" s="113"/>
      <c r="APW80" s="113"/>
      <c r="APX80" s="113"/>
      <c r="APY80" s="113"/>
      <c r="APZ80" s="113"/>
      <c r="AQA80" s="113"/>
      <c r="AQB80" s="113"/>
      <c r="AQC80" s="113"/>
      <c r="AQD80" s="113"/>
      <c r="AQE80" s="113"/>
      <c r="AQF80" s="113"/>
      <c r="AQG80" s="113"/>
      <c r="AQH80" s="113"/>
      <c r="AQI80" s="113"/>
      <c r="AQJ80" s="113"/>
      <c r="AQK80" s="113"/>
      <c r="AQL80" s="113"/>
      <c r="AQM80" s="113"/>
      <c r="AQN80" s="113"/>
      <c r="AQO80" s="113"/>
      <c r="AQP80" s="113"/>
      <c r="AQQ80" s="113"/>
      <c r="AQR80" s="113"/>
      <c r="AQS80" s="113"/>
      <c r="AQT80" s="113"/>
      <c r="AQU80" s="113"/>
      <c r="AQV80" s="113"/>
      <c r="AQW80" s="113"/>
      <c r="AQX80" s="113"/>
      <c r="AQY80" s="113"/>
      <c r="AQZ80" s="113"/>
      <c r="ARA80" s="113"/>
      <c r="ARB80" s="113"/>
      <c r="ARC80" s="113"/>
      <c r="ARD80" s="113"/>
      <c r="ARE80" s="113"/>
      <c r="ARF80" s="113"/>
      <c r="ARG80" s="113"/>
      <c r="ARH80" s="113"/>
      <c r="ARI80" s="113"/>
      <c r="ARJ80" s="113"/>
      <c r="ARK80" s="113"/>
      <c r="ARL80" s="113"/>
      <c r="ARM80" s="113"/>
      <c r="ARN80" s="113"/>
      <c r="ARO80" s="113"/>
      <c r="ARP80" s="113"/>
      <c r="ARQ80" s="113"/>
      <c r="ARR80" s="113"/>
      <c r="ARS80" s="113"/>
      <c r="ART80" s="113"/>
      <c r="ARU80" s="113"/>
      <c r="ARV80" s="113"/>
      <c r="ARW80" s="113"/>
      <c r="ARX80" s="113"/>
      <c r="ARY80" s="113"/>
      <c r="ARZ80" s="113"/>
      <c r="ASA80" s="113"/>
      <c r="ASB80" s="113"/>
      <c r="ASC80" s="113"/>
      <c r="ASD80" s="113"/>
      <c r="ASE80" s="113"/>
      <c r="ASF80" s="113"/>
      <c r="ASG80" s="113"/>
      <c r="ASH80" s="113"/>
      <c r="ASI80" s="113"/>
      <c r="ASJ80" s="113"/>
      <c r="ASK80" s="113"/>
      <c r="ASL80" s="113"/>
      <c r="ASM80" s="113"/>
      <c r="ASN80" s="113"/>
      <c r="ASO80" s="113"/>
      <c r="ASP80" s="113"/>
      <c r="ASQ80" s="113"/>
      <c r="ASR80" s="113"/>
      <c r="ASS80" s="113"/>
      <c r="AST80" s="113"/>
      <c r="ASU80" s="113"/>
      <c r="ASV80" s="113"/>
      <c r="ASW80" s="113"/>
      <c r="ASX80" s="113"/>
      <c r="ASY80" s="113"/>
      <c r="ASZ80" s="113"/>
      <c r="ATA80" s="113"/>
      <c r="ATB80" s="113"/>
      <c r="ATC80" s="113"/>
      <c r="ATD80" s="113"/>
      <c r="ATE80" s="113"/>
      <c r="ATF80" s="113"/>
      <c r="ATG80" s="113"/>
      <c r="ATH80" s="113"/>
      <c r="ATI80" s="113"/>
      <c r="ATJ80" s="113"/>
      <c r="ATK80" s="113"/>
      <c r="ATL80" s="113"/>
      <c r="ATM80" s="113"/>
      <c r="ATN80" s="113"/>
      <c r="ATO80" s="113"/>
      <c r="ATP80" s="113"/>
      <c r="ATQ80" s="113"/>
      <c r="ATR80" s="113"/>
      <c r="ATS80" s="113"/>
      <c r="ATT80" s="113"/>
      <c r="ATU80" s="113"/>
      <c r="ATV80" s="113"/>
      <c r="ATW80" s="113"/>
      <c r="ATX80" s="113"/>
      <c r="ATY80" s="113"/>
      <c r="ATZ80" s="113"/>
      <c r="AUA80" s="113"/>
      <c r="AUB80" s="113"/>
      <c r="AUC80" s="113"/>
      <c r="AUD80" s="113"/>
      <c r="AUE80" s="113"/>
      <c r="AUF80" s="113"/>
      <c r="AUG80" s="113"/>
      <c r="AUH80" s="113"/>
      <c r="AUI80" s="113"/>
      <c r="AUJ80" s="113"/>
      <c r="AUK80" s="113"/>
      <c r="AUL80" s="113"/>
      <c r="AUS80" s="113"/>
      <c r="AUT80" s="113"/>
      <c r="AUU80" s="113"/>
      <c r="AUV80" s="113"/>
      <c r="AUW80" s="113"/>
      <c r="AUX80" s="113"/>
      <c r="AUY80" s="113"/>
      <c r="AUZ80" s="113"/>
      <c r="AVA80" s="113"/>
      <c r="AVB80" s="113"/>
      <c r="AVC80" s="113"/>
      <c r="AVD80" s="113"/>
      <c r="AVE80" s="113"/>
      <c r="AVF80" s="113"/>
      <c r="AVG80" s="113"/>
      <c r="AVH80" s="113"/>
      <c r="AVI80" s="113"/>
      <c r="AVJ80" s="113"/>
      <c r="AVK80" s="113"/>
      <c r="AVL80" s="113"/>
      <c r="AVM80" s="113"/>
      <c r="AVN80" s="113"/>
      <c r="AVO80" s="113"/>
      <c r="AVP80" s="113"/>
      <c r="AVQ80" s="113"/>
      <c r="AVR80" s="113"/>
      <c r="AVS80" s="113"/>
      <c r="AVT80" s="113"/>
      <c r="AVU80" s="113"/>
      <c r="AVV80" s="113"/>
      <c r="AVW80" s="113"/>
      <c r="AVX80" s="113"/>
      <c r="AVY80" s="113"/>
      <c r="AVZ80" s="113"/>
      <c r="AWA80" s="113"/>
      <c r="AWB80" s="113"/>
      <c r="AWC80" s="113"/>
      <c r="AWD80" s="113"/>
      <c r="AWE80" s="113"/>
      <c r="AWF80" s="113"/>
      <c r="AWG80" s="113"/>
      <c r="AWH80" s="113"/>
      <c r="AWI80" s="113"/>
      <c r="AWJ80" s="113"/>
      <c r="AWK80" s="113"/>
      <c r="AWL80" s="113"/>
      <c r="AWM80" s="113"/>
      <c r="AWN80" s="113"/>
      <c r="AWO80" s="113"/>
      <c r="AWP80" s="113"/>
      <c r="AWQ80" s="113"/>
      <c r="AWR80" s="113"/>
      <c r="AWS80" s="113"/>
      <c r="AWT80" s="113"/>
      <c r="AWU80" s="113"/>
      <c r="AWV80" s="113"/>
      <c r="AWW80" s="113"/>
      <c r="AWX80" s="113"/>
      <c r="AWY80" s="113"/>
      <c r="AWZ80" s="113"/>
      <c r="AXA80" s="113"/>
      <c r="AXB80" s="113"/>
      <c r="AXC80" s="113"/>
      <c r="AXD80" s="113"/>
      <c r="AXE80" s="113"/>
      <c r="AXF80" s="113"/>
      <c r="AXG80" s="113"/>
      <c r="AXH80" s="113"/>
      <c r="AXI80" s="113"/>
      <c r="AXJ80" s="113"/>
      <c r="AXK80" s="113"/>
      <c r="AXL80" s="113"/>
      <c r="AXM80" s="113"/>
      <c r="AXN80" s="113"/>
      <c r="AXO80" s="113"/>
      <c r="AXP80" s="113"/>
      <c r="AXQ80" s="113"/>
      <c r="AXR80" s="113"/>
      <c r="AXS80" s="113"/>
      <c r="AXT80" s="113"/>
      <c r="AXU80" s="113"/>
      <c r="AXV80" s="113"/>
      <c r="AXW80" s="113"/>
      <c r="AXX80" s="113"/>
      <c r="AXY80" s="113"/>
      <c r="AXZ80" s="113"/>
      <c r="AYA80" s="113"/>
      <c r="AYB80" s="113"/>
      <c r="AYC80" s="113"/>
      <c r="AYD80" s="113"/>
      <c r="AYE80" s="113"/>
      <c r="AYF80" s="113"/>
      <c r="AYG80" s="113"/>
      <c r="AYH80" s="113"/>
      <c r="AYI80" s="113"/>
      <c r="AYJ80" s="113"/>
      <c r="AYK80" s="113"/>
      <c r="AYL80" s="113"/>
      <c r="AYM80" s="113"/>
      <c r="AYN80" s="113"/>
      <c r="AYO80" s="113"/>
      <c r="AYP80" s="113"/>
      <c r="AYQ80" s="113"/>
      <c r="AYR80" s="113"/>
      <c r="AYS80" s="113"/>
      <c r="AYT80" s="113"/>
      <c r="AYU80" s="113"/>
      <c r="AYV80" s="113"/>
      <c r="AYW80" s="113"/>
      <c r="AYX80" s="113"/>
      <c r="AYY80" s="113"/>
      <c r="AYZ80" s="113"/>
      <c r="AZA80" s="113"/>
      <c r="AZB80" s="113"/>
      <c r="AZC80" s="113"/>
      <c r="AZD80" s="113"/>
      <c r="AZE80" s="113"/>
      <c r="AZF80" s="113"/>
      <c r="AZG80" s="113"/>
      <c r="AZH80" s="113"/>
      <c r="AZI80" s="113"/>
      <c r="AZJ80" s="113"/>
      <c r="AZK80" s="113"/>
      <c r="AZL80" s="113"/>
      <c r="AZM80" s="113"/>
      <c r="AZN80" s="113"/>
      <c r="AZO80" s="113"/>
      <c r="AZP80" s="113"/>
      <c r="AZQ80" s="113"/>
      <c r="AZR80" s="113"/>
      <c r="AZS80" s="113"/>
      <c r="AZT80" s="113"/>
      <c r="AZU80" s="113"/>
      <c r="AZV80" s="113"/>
      <c r="AZW80" s="113"/>
      <c r="AZX80" s="113"/>
      <c r="AZY80" s="113"/>
      <c r="AZZ80" s="113"/>
      <c r="BAA80" s="113"/>
      <c r="BAB80" s="113"/>
      <c r="BAC80" s="113"/>
      <c r="BAD80" s="113"/>
      <c r="BAE80" s="113"/>
      <c r="BAF80" s="113"/>
      <c r="BAG80" s="113"/>
      <c r="BAH80" s="113"/>
      <c r="BAI80" s="113"/>
      <c r="BAJ80" s="113"/>
      <c r="BAK80" s="113"/>
      <c r="BAL80" s="113"/>
      <c r="BAM80" s="113"/>
      <c r="BAN80" s="113"/>
      <c r="BAO80" s="113"/>
      <c r="BAP80" s="113"/>
      <c r="BAQ80" s="113"/>
      <c r="BAR80" s="113"/>
      <c r="BAS80" s="113"/>
      <c r="BAT80" s="113"/>
      <c r="BAU80" s="113"/>
      <c r="BAV80" s="113"/>
      <c r="BAW80" s="113"/>
      <c r="BAX80" s="113"/>
      <c r="BAY80" s="113"/>
      <c r="BAZ80" s="113"/>
      <c r="BBA80" s="113"/>
      <c r="BBB80" s="113"/>
      <c r="BBC80" s="113"/>
      <c r="BBD80" s="113"/>
      <c r="BBE80" s="113"/>
      <c r="BBF80" s="113"/>
      <c r="BBG80" s="113"/>
      <c r="BBH80" s="113"/>
      <c r="BBI80" s="113"/>
      <c r="BBJ80" s="113"/>
      <c r="BBK80" s="113"/>
      <c r="BBL80" s="113"/>
      <c r="BBM80" s="113"/>
      <c r="BBN80" s="113"/>
      <c r="BBO80" s="113"/>
      <c r="BBP80" s="113"/>
      <c r="BBQ80" s="113"/>
      <c r="BBR80" s="113"/>
      <c r="BBS80" s="113"/>
      <c r="BBT80" s="113"/>
      <c r="BBU80" s="113"/>
      <c r="BBV80" s="113"/>
      <c r="BBW80" s="113"/>
      <c r="BBX80" s="113"/>
      <c r="BBY80" s="113"/>
      <c r="BBZ80" s="113"/>
      <c r="BCA80" s="113"/>
      <c r="BCB80" s="113"/>
      <c r="BCC80" s="113"/>
      <c r="BCD80" s="113"/>
      <c r="BCE80" s="113"/>
      <c r="BCF80" s="113"/>
      <c r="BCG80" s="113"/>
      <c r="BCH80" s="113"/>
      <c r="BCI80" s="113"/>
      <c r="BCJ80" s="113"/>
      <c r="BCK80" s="113"/>
      <c r="BCL80" s="113"/>
      <c r="BCM80" s="113"/>
      <c r="BCN80" s="113"/>
      <c r="BCO80" s="113"/>
      <c r="BCP80" s="113"/>
      <c r="BCQ80" s="113"/>
      <c r="BCR80" s="113"/>
      <c r="BCS80" s="113"/>
      <c r="BCT80" s="113"/>
      <c r="BCU80" s="113"/>
      <c r="BCV80" s="113"/>
      <c r="BCW80" s="113"/>
      <c r="BCX80" s="113"/>
      <c r="BCY80" s="113"/>
      <c r="BCZ80" s="113"/>
      <c r="BDA80" s="113"/>
      <c r="BDB80" s="113"/>
      <c r="BDC80" s="113"/>
      <c r="BDD80" s="113"/>
      <c r="BDE80" s="113"/>
      <c r="BDF80" s="113"/>
      <c r="BDG80" s="113"/>
      <c r="BDH80" s="113"/>
      <c r="BDI80" s="113"/>
      <c r="BDJ80" s="113"/>
      <c r="BDK80" s="113"/>
      <c r="BDL80" s="113"/>
      <c r="BDM80" s="113"/>
      <c r="BDN80" s="113"/>
      <c r="BDO80" s="113"/>
      <c r="BDP80" s="113"/>
      <c r="BDQ80" s="113"/>
      <c r="BDR80" s="113"/>
      <c r="BDS80" s="113"/>
      <c r="BDT80" s="113"/>
      <c r="BDU80" s="113"/>
      <c r="BDV80" s="113"/>
      <c r="BDW80" s="113"/>
      <c r="BDX80" s="113"/>
      <c r="BDY80" s="113"/>
      <c r="BDZ80" s="113"/>
      <c r="BEA80" s="113"/>
      <c r="BEB80" s="113"/>
      <c r="BEC80" s="113"/>
      <c r="BED80" s="113"/>
      <c r="BEE80" s="113"/>
      <c r="BEF80" s="113"/>
      <c r="BEG80" s="113"/>
      <c r="BEH80" s="113"/>
      <c r="BEO80" s="113"/>
      <c r="BEP80" s="113"/>
      <c r="BEQ80" s="113"/>
      <c r="BER80" s="113"/>
      <c r="BES80" s="113"/>
      <c r="BET80" s="113"/>
      <c r="BEU80" s="113"/>
      <c r="BEV80" s="113"/>
      <c r="BEW80" s="113"/>
      <c r="BEX80" s="113"/>
      <c r="BEY80" s="113"/>
      <c r="BEZ80" s="113"/>
      <c r="BFA80" s="113"/>
      <c r="BFB80" s="113"/>
      <c r="BFC80" s="113"/>
      <c r="BFD80" s="113"/>
      <c r="BFE80" s="113"/>
      <c r="BFF80" s="113"/>
      <c r="BFG80" s="113"/>
      <c r="BFH80" s="113"/>
      <c r="BFI80" s="113"/>
      <c r="BFJ80" s="113"/>
      <c r="BFK80" s="113"/>
      <c r="BFL80" s="113"/>
      <c r="BFM80" s="113"/>
      <c r="BFN80" s="113"/>
      <c r="BFO80" s="113"/>
      <c r="BFP80" s="113"/>
      <c r="BFQ80" s="113"/>
      <c r="BFR80" s="113"/>
      <c r="BFS80" s="113"/>
      <c r="BFT80" s="113"/>
      <c r="BFU80" s="113"/>
      <c r="BFV80" s="113"/>
      <c r="BFW80" s="113"/>
      <c r="BFX80" s="113"/>
      <c r="BFY80" s="113"/>
      <c r="BFZ80" s="113"/>
      <c r="BGA80" s="113"/>
      <c r="BGB80" s="113"/>
      <c r="BGC80" s="113"/>
      <c r="BGD80" s="113"/>
      <c r="BGE80" s="113"/>
      <c r="BGF80" s="113"/>
      <c r="BGG80" s="113"/>
      <c r="BGH80" s="113"/>
      <c r="BGI80" s="113"/>
      <c r="BGJ80" s="113"/>
      <c r="BGK80" s="113"/>
      <c r="BGL80" s="113"/>
      <c r="BGM80" s="113"/>
      <c r="BGN80" s="113"/>
      <c r="BGO80" s="113"/>
      <c r="BGP80" s="113"/>
      <c r="BGQ80" s="113"/>
      <c r="BGR80" s="113"/>
      <c r="BGS80" s="113"/>
      <c r="BGT80" s="113"/>
      <c r="BGU80" s="113"/>
      <c r="BGV80" s="113"/>
      <c r="BGW80" s="113"/>
      <c r="BGX80" s="113"/>
      <c r="BGY80" s="113"/>
      <c r="BGZ80" s="113"/>
      <c r="BHA80" s="113"/>
      <c r="BHB80" s="113"/>
      <c r="BHC80" s="113"/>
      <c r="BHD80" s="113"/>
      <c r="BHE80" s="113"/>
      <c r="BHF80" s="113"/>
      <c r="BHG80" s="113"/>
      <c r="BHH80" s="113"/>
      <c r="BHI80" s="113"/>
      <c r="BHJ80" s="113"/>
      <c r="BHK80" s="113"/>
      <c r="BHL80" s="113"/>
      <c r="BHM80" s="113"/>
      <c r="BHN80" s="113"/>
      <c r="BHO80" s="113"/>
      <c r="BHP80" s="113"/>
      <c r="BHQ80" s="113"/>
      <c r="BHR80" s="113"/>
      <c r="BHS80" s="113"/>
      <c r="BHT80" s="113"/>
      <c r="BHU80" s="113"/>
      <c r="BHV80" s="113"/>
      <c r="BHW80" s="113"/>
      <c r="BHX80" s="113"/>
      <c r="BHY80" s="113"/>
      <c r="BHZ80" s="113"/>
      <c r="BIA80" s="113"/>
      <c r="BIB80" s="113"/>
      <c r="BIC80" s="113"/>
      <c r="BID80" s="113"/>
      <c r="BIE80" s="113"/>
      <c r="BIF80" s="113"/>
      <c r="BIG80" s="113"/>
      <c r="BIH80" s="113"/>
      <c r="BII80" s="113"/>
      <c r="BIJ80" s="113"/>
      <c r="BIK80" s="113"/>
      <c r="BIL80" s="113"/>
      <c r="BIM80" s="113"/>
      <c r="BIN80" s="113"/>
      <c r="BIO80" s="113"/>
      <c r="BIP80" s="113"/>
      <c r="BIQ80" s="113"/>
      <c r="BIR80" s="113"/>
      <c r="BIS80" s="113"/>
      <c r="BIT80" s="113"/>
      <c r="BIU80" s="113"/>
      <c r="BIV80" s="113"/>
      <c r="BIW80" s="113"/>
      <c r="BIX80" s="113"/>
      <c r="BIY80" s="113"/>
      <c r="BIZ80" s="113"/>
      <c r="BJA80" s="113"/>
      <c r="BJB80" s="113"/>
      <c r="BJC80" s="113"/>
      <c r="BJD80" s="113"/>
      <c r="BJE80" s="113"/>
      <c r="BJF80" s="113"/>
      <c r="BJG80" s="113"/>
      <c r="BJH80" s="113"/>
      <c r="BJI80" s="113"/>
      <c r="BJJ80" s="113"/>
      <c r="BJK80" s="113"/>
      <c r="BJL80" s="113"/>
      <c r="BJM80" s="113"/>
      <c r="BJN80" s="113"/>
      <c r="BJO80" s="113"/>
      <c r="BJP80" s="113"/>
      <c r="BJQ80" s="113"/>
      <c r="BJR80" s="113"/>
      <c r="BJS80" s="113"/>
      <c r="BJT80" s="113"/>
      <c r="BJU80" s="113"/>
      <c r="BJV80" s="113"/>
      <c r="BJW80" s="113"/>
      <c r="BJX80" s="113"/>
      <c r="BJY80" s="113"/>
      <c r="BJZ80" s="113"/>
      <c r="BKA80" s="113"/>
      <c r="BKB80" s="113"/>
      <c r="BKC80" s="113"/>
      <c r="BKD80" s="113"/>
      <c r="BKE80" s="113"/>
      <c r="BKF80" s="113"/>
      <c r="BKG80" s="113"/>
      <c r="BKH80" s="113"/>
      <c r="BKI80" s="113"/>
      <c r="BKJ80" s="113"/>
      <c r="BKK80" s="113"/>
      <c r="BKL80" s="113"/>
      <c r="BKM80" s="113"/>
      <c r="BKN80" s="113"/>
      <c r="BKO80" s="113"/>
      <c r="BKP80" s="113"/>
      <c r="BKQ80" s="113"/>
      <c r="BKR80" s="113"/>
      <c r="BKS80" s="113"/>
      <c r="BKT80" s="113"/>
      <c r="BKU80" s="113"/>
      <c r="BKV80" s="113"/>
      <c r="BKW80" s="113"/>
      <c r="BKX80" s="113"/>
      <c r="BKY80" s="113"/>
      <c r="BKZ80" s="113"/>
      <c r="BLA80" s="113"/>
      <c r="BLB80" s="113"/>
      <c r="BLC80" s="113"/>
      <c r="BLD80" s="113"/>
      <c r="BLE80" s="113"/>
      <c r="BLF80" s="113"/>
      <c r="BLG80" s="113"/>
      <c r="BLH80" s="113"/>
      <c r="BLI80" s="113"/>
      <c r="BLJ80" s="113"/>
      <c r="BLK80" s="113"/>
      <c r="BLL80" s="113"/>
      <c r="BLM80" s="113"/>
      <c r="BLN80" s="113"/>
      <c r="BLO80" s="113"/>
      <c r="BLP80" s="113"/>
      <c r="BLQ80" s="113"/>
      <c r="BLR80" s="113"/>
      <c r="BLS80" s="113"/>
      <c r="BLT80" s="113"/>
      <c r="BLU80" s="113"/>
      <c r="BLV80" s="113"/>
      <c r="BLW80" s="113"/>
      <c r="BLX80" s="113"/>
      <c r="BLY80" s="113"/>
      <c r="BLZ80" s="113"/>
      <c r="BMA80" s="113"/>
      <c r="BMB80" s="113"/>
      <c r="BMC80" s="113"/>
      <c r="BMD80" s="113"/>
      <c r="BME80" s="113"/>
      <c r="BMF80" s="113"/>
      <c r="BMG80" s="113"/>
      <c r="BMH80" s="113"/>
      <c r="BMI80" s="113"/>
      <c r="BMJ80" s="113"/>
      <c r="BMK80" s="113"/>
      <c r="BML80" s="113"/>
      <c r="BMM80" s="113"/>
      <c r="BMN80" s="113"/>
      <c r="BMO80" s="113"/>
      <c r="BMP80" s="113"/>
      <c r="BMQ80" s="113"/>
      <c r="BMR80" s="113"/>
      <c r="BMS80" s="113"/>
      <c r="BMT80" s="113"/>
      <c r="BMU80" s="113"/>
      <c r="BMV80" s="113"/>
      <c r="BMW80" s="113"/>
      <c r="BMX80" s="113"/>
      <c r="BMY80" s="113"/>
      <c r="BMZ80" s="113"/>
      <c r="BNA80" s="113"/>
      <c r="BNB80" s="113"/>
      <c r="BNC80" s="113"/>
      <c r="BND80" s="113"/>
      <c r="BNE80" s="113"/>
      <c r="BNF80" s="113"/>
      <c r="BNG80" s="113"/>
      <c r="BNH80" s="113"/>
      <c r="BNI80" s="113"/>
      <c r="BNJ80" s="113"/>
      <c r="BNK80" s="113"/>
      <c r="BNL80" s="113"/>
      <c r="BNM80" s="113"/>
      <c r="BNN80" s="113"/>
      <c r="BNO80" s="113"/>
      <c r="BNP80" s="113"/>
      <c r="BNQ80" s="113"/>
      <c r="BNR80" s="113"/>
      <c r="BNS80" s="113"/>
      <c r="BNT80" s="113"/>
      <c r="BNU80" s="113"/>
      <c r="BNV80" s="113"/>
      <c r="BNW80" s="113"/>
      <c r="BNX80" s="113"/>
      <c r="BNY80" s="113"/>
      <c r="BNZ80" s="113"/>
      <c r="BOA80" s="113"/>
      <c r="BOB80" s="113"/>
      <c r="BOC80" s="113"/>
      <c r="BOD80" s="113"/>
      <c r="BOK80" s="113"/>
      <c r="BOL80" s="113"/>
      <c r="BOM80" s="113"/>
      <c r="BON80" s="113"/>
      <c r="BOO80" s="113"/>
      <c r="BOP80" s="113"/>
      <c r="BOQ80" s="113"/>
      <c r="BOR80" s="113"/>
      <c r="BOS80" s="113"/>
      <c r="BOT80" s="113"/>
      <c r="BOU80" s="113"/>
      <c r="BOV80" s="113"/>
      <c r="BOW80" s="113"/>
      <c r="BOX80" s="113"/>
      <c r="BOY80" s="113"/>
      <c r="BOZ80" s="113"/>
      <c r="BPA80" s="113"/>
      <c r="BPB80" s="113"/>
      <c r="BPC80" s="113"/>
      <c r="BPD80" s="113"/>
      <c r="BPE80" s="113"/>
      <c r="BPF80" s="113"/>
      <c r="BPG80" s="113"/>
      <c r="BPH80" s="113"/>
      <c r="BPI80" s="113"/>
      <c r="BPJ80" s="113"/>
      <c r="BPK80" s="113"/>
      <c r="BPL80" s="113"/>
      <c r="BPM80" s="113"/>
      <c r="BPN80" s="113"/>
      <c r="BPO80" s="113"/>
      <c r="BPP80" s="113"/>
      <c r="BPQ80" s="113"/>
      <c r="BPR80" s="113"/>
      <c r="BPS80" s="113"/>
      <c r="BPT80" s="113"/>
      <c r="BPU80" s="113"/>
      <c r="BPV80" s="113"/>
      <c r="BPW80" s="113"/>
      <c r="BPX80" s="113"/>
      <c r="BPY80" s="113"/>
      <c r="BPZ80" s="113"/>
      <c r="BQA80" s="113"/>
      <c r="BQB80" s="113"/>
      <c r="BQC80" s="113"/>
      <c r="BQD80" s="113"/>
      <c r="BQE80" s="113"/>
      <c r="BQF80" s="113"/>
      <c r="BQG80" s="113"/>
      <c r="BQH80" s="113"/>
      <c r="BQI80" s="113"/>
      <c r="BQJ80" s="113"/>
      <c r="BQK80" s="113"/>
      <c r="BQL80" s="113"/>
      <c r="BQM80" s="113"/>
      <c r="BQN80" s="113"/>
      <c r="BQO80" s="113"/>
      <c r="BQP80" s="113"/>
      <c r="BQQ80" s="113"/>
      <c r="BQR80" s="113"/>
      <c r="BQS80" s="113"/>
      <c r="BQT80" s="113"/>
      <c r="BQU80" s="113"/>
      <c r="BQV80" s="113"/>
      <c r="BQW80" s="113"/>
      <c r="BQX80" s="113"/>
      <c r="BQY80" s="113"/>
      <c r="BQZ80" s="113"/>
      <c r="BRA80" s="113"/>
      <c r="BRB80" s="113"/>
      <c r="BRC80" s="113"/>
      <c r="BRD80" s="113"/>
      <c r="BRE80" s="113"/>
      <c r="BRF80" s="113"/>
      <c r="BRG80" s="113"/>
      <c r="BRH80" s="113"/>
      <c r="BRI80" s="113"/>
      <c r="BRJ80" s="113"/>
      <c r="BRK80" s="113"/>
      <c r="BRL80" s="113"/>
      <c r="BRM80" s="113"/>
      <c r="BRN80" s="113"/>
      <c r="BRO80" s="113"/>
      <c r="BRP80" s="113"/>
      <c r="BRQ80" s="113"/>
      <c r="BRR80" s="113"/>
      <c r="BRS80" s="113"/>
      <c r="BRT80" s="113"/>
      <c r="BRU80" s="113"/>
      <c r="BRV80" s="113"/>
      <c r="BRW80" s="113"/>
      <c r="BRX80" s="113"/>
      <c r="BRY80" s="113"/>
      <c r="BRZ80" s="113"/>
      <c r="BSA80" s="113"/>
      <c r="BSB80" s="113"/>
      <c r="BSC80" s="113"/>
      <c r="BSD80" s="113"/>
      <c r="BSE80" s="113"/>
      <c r="BSF80" s="113"/>
      <c r="BSG80" s="113"/>
      <c r="BSH80" s="113"/>
      <c r="BSI80" s="113"/>
      <c r="BSJ80" s="113"/>
      <c r="BSK80" s="113"/>
      <c r="BSL80" s="113"/>
      <c r="BSM80" s="113"/>
      <c r="BSN80" s="113"/>
      <c r="BSO80" s="113"/>
      <c r="BSP80" s="113"/>
      <c r="BSQ80" s="113"/>
      <c r="BSR80" s="113"/>
      <c r="BSS80" s="113"/>
      <c r="BST80" s="113"/>
      <c r="BSU80" s="113"/>
      <c r="BSV80" s="113"/>
      <c r="BSW80" s="113"/>
      <c r="BSX80" s="113"/>
      <c r="BSY80" s="113"/>
      <c r="BSZ80" s="113"/>
      <c r="BTA80" s="113"/>
      <c r="BTB80" s="113"/>
      <c r="BTC80" s="113"/>
      <c r="BTD80" s="113"/>
      <c r="BTE80" s="113"/>
      <c r="BTF80" s="113"/>
      <c r="BTG80" s="113"/>
      <c r="BTH80" s="113"/>
      <c r="BTI80" s="113"/>
      <c r="BTJ80" s="113"/>
      <c r="BTK80" s="113"/>
      <c r="BTL80" s="113"/>
      <c r="BTM80" s="113"/>
      <c r="BTN80" s="113"/>
      <c r="BTO80" s="113"/>
      <c r="BTP80" s="113"/>
      <c r="BTQ80" s="113"/>
      <c r="BTR80" s="113"/>
      <c r="BTS80" s="113"/>
      <c r="BTT80" s="113"/>
      <c r="BTU80" s="113"/>
      <c r="BTV80" s="113"/>
      <c r="BTW80" s="113"/>
      <c r="BTX80" s="113"/>
      <c r="BTY80" s="113"/>
      <c r="BTZ80" s="113"/>
      <c r="BUA80" s="113"/>
      <c r="BUB80" s="113"/>
      <c r="BUC80" s="113"/>
      <c r="BUD80" s="113"/>
      <c r="BUE80" s="113"/>
      <c r="BUF80" s="113"/>
      <c r="BUG80" s="113"/>
      <c r="BUH80" s="113"/>
      <c r="BUI80" s="113"/>
      <c r="BUJ80" s="113"/>
      <c r="BUK80" s="113"/>
      <c r="BUL80" s="113"/>
      <c r="BUM80" s="113"/>
      <c r="BUN80" s="113"/>
      <c r="BUO80" s="113"/>
      <c r="BUP80" s="113"/>
      <c r="BUQ80" s="113"/>
      <c r="BUR80" s="113"/>
      <c r="BUS80" s="113"/>
      <c r="BUT80" s="113"/>
      <c r="BUU80" s="113"/>
      <c r="BUV80" s="113"/>
      <c r="BUW80" s="113"/>
      <c r="BUX80" s="113"/>
      <c r="BUY80" s="113"/>
      <c r="BUZ80" s="113"/>
      <c r="BVA80" s="113"/>
      <c r="BVB80" s="113"/>
      <c r="BVC80" s="113"/>
      <c r="BVD80" s="113"/>
      <c r="BVE80" s="113"/>
      <c r="BVF80" s="113"/>
      <c r="BVG80" s="113"/>
      <c r="BVH80" s="113"/>
      <c r="BVI80" s="113"/>
      <c r="BVJ80" s="113"/>
      <c r="BVK80" s="113"/>
      <c r="BVL80" s="113"/>
      <c r="BVM80" s="113"/>
      <c r="BVN80" s="113"/>
      <c r="BVO80" s="113"/>
      <c r="BVP80" s="113"/>
      <c r="BVQ80" s="113"/>
      <c r="BVR80" s="113"/>
      <c r="BVS80" s="113"/>
      <c r="BVT80" s="113"/>
      <c r="BVU80" s="113"/>
      <c r="BVV80" s="113"/>
      <c r="BVW80" s="113"/>
      <c r="BVX80" s="113"/>
      <c r="BVY80" s="113"/>
      <c r="BVZ80" s="113"/>
      <c r="BWA80" s="113"/>
      <c r="BWB80" s="113"/>
      <c r="BWC80" s="113"/>
      <c r="BWD80" s="113"/>
      <c r="BWE80" s="113"/>
      <c r="BWF80" s="113"/>
      <c r="BWG80" s="113"/>
      <c r="BWH80" s="113"/>
      <c r="BWI80" s="113"/>
      <c r="BWJ80" s="113"/>
      <c r="BWK80" s="113"/>
      <c r="BWL80" s="113"/>
      <c r="BWM80" s="113"/>
      <c r="BWN80" s="113"/>
      <c r="BWO80" s="113"/>
      <c r="BWP80" s="113"/>
      <c r="BWQ80" s="113"/>
      <c r="BWR80" s="113"/>
      <c r="BWS80" s="113"/>
      <c r="BWT80" s="113"/>
      <c r="BWU80" s="113"/>
      <c r="BWV80" s="113"/>
      <c r="BWW80" s="113"/>
      <c r="BWX80" s="113"/>
      <c r="BWY80" s="113"/>
      <c r="BWZ80" s="113"/>
      <c r="BXA80" s="113"/>
      <c r="BXB80" s="113"/>
      <c r="BXC80" s="113"/>
      <c r="BXD80" s="113"/>
      <c r="BXE80" s="113"/>
      <c r="BXF80" s="113"/>
      <c r="BXG80" s="113"/>
      <c r="BXH80" s="113"/>
      <c r="BXI80" s="113"/>
      <c r="BXJ80" s="113"/>
      <c r="BXK80" s="113"/>
      <c r="BXL80" s="113"/>
      <c r="BXM80" s="113"/>
      <c r="BXN80" s="113"/>
      <c r="BXO80" s="113"/>
      <c r="BXP80" s="113"/>
      <c r="BXQ80" s="113"/>
      <c r="BXR80" s="113"/>
      <c r="BXS80" s="113"/>
      <c r="BXT80" s="113"/>
      <c r="BXU80" s="113"/>
      <c r="BXV80" s="113"/>
      <c r="BXW80" s="113"/>
      <c r="BXX80" s="113"/>
      <c r="BXY80" s="113"/>
      <c r="BXZ80" s="113"/>
      <c r="BYG80" s="113"/>
      <c r="BYH80" s="113"/>
      <c r="BYI80" s="113"/>
      <c r="BYJ80" s="113"/>
      <c r="BYK80" s="113"/>
      <c r="BYL80" s="113"/>
      <c r="BYM80" s="113"/>
      <c r="BYN80" s="113"/>
      <c r="BYO80" s="113"/>
      <c r="BYP80" s="113"/>
      <c r="BYQ80" s="113"/>
      <c r="BYR80" s="113"/>
      <c r="BYS80" s="113"/>
      <c r="BYT80" s="113"/>
      <c r="BYU80" s="113"/>
      <c r="BYV80" s="113"/>
      <c r="BYW80" s="113"/>
      <c r="BYX80" s="113"/>
      <c r="BYY80" s="113"/>
      <c r="BYZ80" s="113"/>
      <c r="BZA80" s="113"/>
      <c r="BZB80" s="113"/>
      <c r="BZC80" s="113"/>
      <c r="BZD80" s="113"/>
      <c r="BZE80" s="113"/>
      <c r="BZF80" s="113"/>
      <c r="BZG80" s="113"/>
      <c r="BZH80" s="113"/>
      <c r="BZI80" s="113"/>
      <c r="BZJ80" s="113"/>
      <c r="BZK80" s="113"/>
      <c r="BZL80" s="113"/>
      <c r="BZM80" s="113"/>
      <c r="BZN80" s="113"/>
      <c r="BZO80" s="113"/>
      <c r="BZP80" s="113"/>
      <c r="BZQ80" s="113"/>
      <c r="BZR80" s="113"/>
      <c r="BZS80" s="113"/>
      <c r="BZT80" s="113"/>
      <c r="BZU80" s="113"/>
      <c r="BZV80" s="113"/>
      <c r="BZW80" s="113"/>
      <c r="BZX80" s="113"/>
      <c r="BZY80" s="113"/>
      <c r="BZZ80" s="113"/>
      <c r="CAA80" s="113"/>
      <c r="CAB80" s="113"/>
      <c r="CAC80" s="113"/>
      <c r="CAD80" s="113"/>
      <c r="CAE80" s="113"/>
      <c r="CAF80" s="113"/>
      <c r="CAG80" s="113"/>
      <c r="CAH80" s="113"/>
      <c r="CAI80" s="113"/>
      <c r="CAJ80" s="113"/>
      <c r="CAK80" s="113"/>
      <c r="CAL80" s="113"/>
      <c r="CAM80" s="113"/>
      <c r="CAN80" s="113"/>
      <c r="CAO80" s="113"/>
      <c r="CAP80" s="113"/>
      <c r="CAQ80" s="113"/>
      <c r="CAR80" s="113"/>
      <c r="CAS80" s="113"/>
      <c r="CAT80" s="113"/>
      <c r="CAU80" s="113"/>
      <c r="CAV80" s="113"/>
      <c r="CAW80" s="113"/>
      <c r="CAX80" s="113"/>
      <c r="CAY80" s="113"/>
      <c r="CAZ80" s="113"/>
      <c r="CBA80" s="113"/>
      <c r="CBB80" s="113"/>
      <c r="CBC80" s="113"/>
      <c r="CBD80" s="113"/>
      <c r="CBE80" s="113"/>
      <c r="CBF80" s="113"/>
      <c r="CBG80" s="113"/>
      <c r="CBH80" s="113"/>
      <c r="CBI80" s="113"/>
      <c r="CBJ80" s="113"/>
      <c r="CBK80" s="113"/>
      <c r="CBL80" s="113"/>
      <c r="CBM80" s="113"/>
      <c r="CBN80" s="113"/>
      <c r="CBO80" s="113"/>
      <c r="CBP80" s="113"/>
      <c r="CBQ80" s="113"/>
      <c r="CBR80" s="113"/>
      <c r="CBS80" s="113"/>
      <c r="CBT80" s="113"/>
      <c r="CBU80" s="113"/>
      <c r="CBV80" s="113"/>
      <c r="CBW80" s="113"/>
      <c r="CBX80" s="113"/>
      <c r="CBY80" s="113"/>
      <c r="CBZ80" s="113"/>
      <c r="CCA80" s="113"/>
      <c r="CCB80" s="113"/>
      <c r="CCC80" s="113"/>
      <c r="CCD80" s="113"/>
      <c r="CCE80" s="113"/>
      <c r="CCF80" s="113"/>
      <c r="CCG80" s="113"/>
      <c r="CCH80" s="113"/>
      <c r="CCI80" s="113"/>
      <c r="CCJ80" s="113"/>
      <c r="CCK80" s="113"/>
      <c r="CCL80" s="113"/>
      <c r="CCM80" s="113"/>
      <c r="CCN80" s="113"/>
      <c r="CCO80" s="113"/>
      <c r="CCP80" s="113"/>
      <c r="CCQ80" s="113"/>
      <c r="CCR80" s="113"/>
      <c r="CCS80" s="113"/>
      <c r="CCT80" s="113"/>
      <c r="CCU80" s="113"/>
      <c r="CCV80" s="113"/>
      <c r="CCW80" s="113"/>
      <c r="CCX80" s="113"/>
      <c r="CCY80" s="113"/>
      <c r="CCZ80" s="113"/>
      <c r="CDA80" s="113"/>
      <c r="CDB80" s="113"/>
      <c r="CDC80" s="113"/>
      <c r="CDD80" s="113"/>
      <c r="CDE80" s="113"/>
      <c r="CDF80" s="113"/>
      <c r="CDG80" s="113"/>
      <c r="CDH80" s="113"/>
      <c r="CDI80" s="113"/>
      <c r="CDJ80" s="113"/>
      <c r="CDK80" s="113"/>
      <c r="CDL80" s="113"/>
      <c r="CDM80" s="113"/>
      <c r="CDN80" s="113"/>
      <c r="CDO80" s="113"/>
      <c r="CDP80" s="113"/>
      <c r="CDQ80" s="113"/>
      <c r="CDR80" s="113"/>
      <c r="CDS80" s="113"/>
      <c r="CDT80" s="113"/>
      <c r="CDU80" s="113"/>
      <c r="CDV80" s="113"/>
      <c r="CDW80" s="113"/>
      <c r="CDX80" s="113"/>
      <c r="CDY80" s="113"/>
      <c r="CDZ80" s="113"/>
      <c r="CEA80" s="113"/>
      <c r="CEB80" s="113"/>
      <c r="CEC80" s="113"/>
      <c r="CED80" s="113"/>
      <c r="CEE80" s="113"/>
      <c r="CEF80" s="113"/>
      <c r="CEG80" s="113"/>
      <c r="CEH80" s="113"/>
      <c r="CEI80" s="113"/>
      <c r="CEJ80" s="113"/>
      <c r="CEK80" s="113"/>
      <c r="CEL80" s="113"/>
      <c r="CEM80" s="113"/>
      <c r="CEN80" s="113"/>
      <c r="CEO80" s="113"/>
      <c r="CEP80" s="113"/>
      <c r="CEQ80" s="113"/>
      <c r="CER80" s="113"/>
      <c r="CES80" s="113"/>
      <c r="CET80" s="113"/>
      <c r="CEU80" s="113"/>
      <c r="CEV80" s="113"/>
      <c r="CEW80" s="113"/>
      <c r="CEX80" s="113"/>
      <c r="CEY80" s="113"/>
      <c r="CEZ80" s="113"/>
      <c r="CFA80" s="113"/>
      <c r="CFB80" s="113"/>
      <c r="CFC80" s="113"/>
      <c r="CFD80" s="113"/>
      <c r="CFE80" s="113"/>
      <c r="CFF80" s="113"/>
      <c r="CFG80" s="113"/>
      <c r="CFH80" s="113"/>
      <c r="CFI80" s="113"/>
      <c r="CFJ80" s="113"/>
      <c r="CFK80" s="113"/>
      <c r="CFL80" s="113"/>
      <c r="CFM80" s="113"/>
      <c r="CFN80" s="113"/>
      <c r="CFO80" s="113"/>
      <c r="CFP80" s="113"/>
      <c r="CFQ80" s="113"/>
      <c r="CFR80" s="113"/>
      <c r="CFS80" s="113"/>
      <c r="CFT80" s="113"/>
      <c r="CFU80" s="113"/>
      <c r="CFV80" s="113"/>
      <c r="CFW80" s="113"/>
      <c r="CFX80" s="113"/>
      <c r="CFY80" s="113"/>
      <c r="CFZ80" s="113"/>
      <c r="CGA80" s="113"/>
      <c r="CGB80" s="113"/>
      <c r="CGC80" s="113"/>
      <c r="CGD80" s="113"/>
      <c r="CGE80" s="113"/>
      <c r="CGF80" s="113"/>
      <c r="CGG80" s="113"/>
      <c r="CGH80" s="113"/>
      <c r="CGI80" s="113"/>
      <c r="CGJ80" s="113"/>
      <c r="CGK80" s="113"/>
      <c r="CGL80" s="113"/>
      <c r="CGM80" s="113"/>
      <c r="CGN80" s="113"/>
      <c r="CGO80" s="113"/>
      <c r="CGP80" s="113"/>
      <c r="CGQ80" s="113"/>
      <c r="CGR80" s="113"/>
      <c r="CGS80" s="113"/>
      <c r="CGT80" s="113"/>
      <c r="CGU80" s="113"/>
      <c r="CGV80" s="113"/>
      <c r="CGW80" s="113"/>
      <c r="CGX80" s="113"/>
      <c r="CGY80" s="113"/>
      <c r="CGZ80" s="113"/>
      <c r="CHA80" s="113"/>
      <c r="CHB80" s="113"/>
      <c r="CHC80" s="113"/>
      <c r="CHD80" s="113"/>
      <c r="CHE80" s="113"/>
      <c r="CHF80" s="113"/>
      <c r="CHG80" s="113"/>
      <c r="CHH80" s="113"/>
      <c r="CHI80" s="113"/>
      <c r="CHJ80" s="113"/>
      <c r="CHK80" s="113"/>
      <c r="CHL80" s="113"/>
      <c r="CHM80" s="113"/>
      <c r="CHN80" s="113"/>
      <c r="CHO80" s="113"/>
      <c r="CHP80" s="113"/>
      <c r="CHQ80" s="113"/>
      <c r="CHR80" s="113"/>
      <c r="CHS80" s="113"/>
      <c r="CHT80" s="113"/>
      <c r="CHU80" s="113"/>
      <c r="CHV80" s="113"/>
      <c r="CIC80" s="113"/>
      <c r="CID80" s="113"/>
      <c r="CIE80" s="113"/>
      <c r="CIF80" s="113"/>
      <c r="CIG80" s="113"/>
      <c r="CIH80" s="113"/>
      <c r="CII80" s="113"/>
      <c r="CIJ80" s="113"/>
      <c r="CIK80" s="113"/>
      <c r="CIL80" s="113"/>
      <c r="CIM80" s="113"/>
      <c r="CIN80" s="113"/>
      <c r="CIO80" s="113"/>
      <c r="CIP80" s="113"/>
      <c r="CIQ80" s="113"/>
      <c r="CIR80" s="113"/>
      <c r="CIS80" s="113"/>
      <c r="CIT80" s="113"/>
      <c r="CIU80" s="113"/>
      <c r="CIV80" s="113"/>
      <c r="CIW80" s="113"/>
      <c r="CIX80" s="113"/>
      <c r="CIY80" s="113"/>
      <c r="CIZ80" s="113"/>
      <c r="CJA80" s="113"/>
      <c r="CJB80" s="113"/>
      <c r="CJC80" s="113"/>
      <c r="CJD80" s="113"/>
      <c r="CJE80" s="113"/>
      <c r="CJF80" s="113"/>
      <c r="CJG80" s="113"/>
      <c r="CJH80" s="113"/>
      <c r="CJI80" s="113"/>
      <c r="CJJ80" s="113"/>
      <c r="CJK80" s="113"/>
      <c r="CJL80" s="113"/>
      <c r="CJM80" s="113"/>
      <c r="CJN80" s="113"/>
      <c r="CJO80" s="113"/>
      <c r="CJP80" s="113"/>
      <c r="CJQ80" s="113"/>
      <c r="CJR80" s="113"/>
      <c r="CJS80" s="113"/>
      <c r="CJT80" s="113"/>
      <c r="CJU80" s="113"/>
      <c r="CJV80" s="113"/>
      <c r="CJW80" s="113"/>
      <c r="CJX80" s="113"/>
      <c r="CJY80" s="113"/>
      <c r="CJZ80" s="113"/>
      <c r="CKA80" s="113"/>
      <c r="CKB80" s="113"/>
      <c r="CKC80" s="113"/>
      <c r="CKD80" s="113"/>
      <c r="CKE80" s="113"/>
      <c r="CKF80" s="113"/>
      <c r="CKG80" s="113"/>
      <c r="CKH80" s="113"/>
      <c r="CKI80" s="113"/>
      <c r="CKJ80" s="113"/>
      <c r="CKK80" s="113"/>
      <c r="CKL80" s="113"/>
      <c r="CKM80" s="113"/>
      <c r="CKN80" s="113"/>
      <c r="CKO80" s="113"/>
      <c r="CKP80" s="113"/>
      <c r="CKQ80" s="113"/>
      <c r="CKR80" s="113"/>
      <c r="CKS80" s="113"/>
      <c r="CKT80" s="113"/>
      <c r="CKU80" s="113"/>
      <c r="CKV80" s="113"/>
      <c r="CKW80" s="113"/>
      <c r="CKX80" s="113"/>
      <c r="CKY80" s="113"/>
      <c r="CKZ80" s="113"/>
      <c r="CLA80" s="113"/>
      <c r="CLB80" s="113"/>
      <c r="CLC80" s="113"/>
      <c r="CLD80" s="113"/>
      <c r="CLE80" s="113"/>
      <c r="CLF80" s="113"/>
      <c r="CLG80" s="113"/>
      <c r="CLH80" s="113"/>
      <c r="CLI80" s="113"/>
      <c r="CLJ80" s="113"/>
      <c r="CLK80" s="113"/>
      <c r="CLL80" s="113"/>
      <c r="CLM80" s="113"/>
      <c r="CLN80" s="113"/>
      <c r="CLO80" s="113"/>
      <c r="CLP80" s="113"/>
      <c r="CLQ80" s="113"/>
      <c r="CLR80" s="113"/>
      <c r="CLS80" s="113"/>
      <c r="CLT80" s="113"/>
      <c r="CLU80" s="113"/>
      <c r="CLV80" s="113"/>
      <c r="CLW80" s="113"/>
      <c r="CLX80" s="113"/>
      <c r="CLY80" s="113"/>
      <c r="CLZ80" s="113"/>
      <c r="CMA80" s="113"/>
      <c r="CMB80" s="113"/>
      <c r="CMC80" s="113"/>
      <c r="CMD80" s="113"/>
      <c r="CME80" s="113"/>
      <c r="CMF80" s="113"/>
      <c r="CMG80" s="113"/>
      <c r="CMH80" s="113"/>
      <c r="CMI80" s="113"/>
      <c r="CMJ80" s="113"/>
      <c r="CMK80" s="113"/>
      <c r="CML80" s="113"/>
      <c r="CMM80" s="113"/>
      <c r="CMN80" s="113"/>
      <c r="CMO80" s="113"/>
      <c r="CMP80" s="113"/>
      <c r="CMQ80" s="113"/>
      <c r="CMR80" s="113"/>
      <c r="CMS80" s="113"/>
      <c r="CMT80" s="113"/>
      <c r="CMU80" s="113"/>
      <c r="CMV80" s="113"/>
      <c r="CMW80" s="113"/>
      <c r="CMX80" s="113"/>
      <c r="CMY80" s="113"/>
      <c r="CMZ80" s="113"/>
      <c r="CNA80" s="113"/>
      <c r="CNB80" s="113"/>
      <c r="CNC80" s="113"/>
      <c r="CND80" s="113"/>
      <c r="CNE80" s="113"/>
      <c r="CNF80" s="113"/>
      <c r="CNG80" s="113"/>
      <c r="CNH80" s="113"/>
      <c r="CNI80" s="113"/>
      <c r="CNJ80" s="113"/>
      <c r="CNK80" s="113"/>
      <c r="CNL80" s="113"/>
      <c r="CNM80" s="113"/>
      <c r="CNN80" s="113"/>
      <c r="CNO80" s="113"/>
      <c r="CNP80" s="113"/>
      <c r="CNQ80" s="113"/>
      <c r="CNR80" s="113"/>
      <c r="CNS80" s="113"/>
      <c r="CNT80" s="113"/>
      <c r="CNU80" s="113"/>
      <c r="CNV80" s="113"/>
      <c r="CNW80" s="113"/>
      <c r="CNX80" s="113"/>
      <c r="CNY80" s="113"/>
      <c r="CNZ80" s="113"/>
      <c r="COA80" s="113"/>
      <c r="COB80" s="113"/>
      <c r="COC80" s="113"/>
      <c r="COD80" s="113"/>
      <c r="COE80" s="113"/>
      <c r="COF80" s="113"/>
      <c r="COG80" s="113"/>
      <c r="COH80" s="113"/>
      <c r="COI80" s="113"/>
      <c r="COJ80" s="113"/>
      <c r="COK80" s="113"/>
      <c r="COL80" s="113"/>
      <c r="COM80" s="113"/>
      <c r="CON80" s="113"/>
      <c r="COO80" s="113"/>
      <c r="COP80" s="113"/>
      <c r="COQ80" s="113"/>
      <c r="COR80" s="113"/>
      <c r="COS80" s="113"/>
      <c r="COT80" s="113"/>
      <c r="COU80" s="113"/>
      <c r="COV80" s="113"/>
      <c r="COW80" s="113"/>
      <c r="COX80" s="113"/>
      <c r="COY80" s="113"/>
      <c r="COZ80" s="113"/>
      <c r="CPA80" s="113"/>
      <c r="CPB80" s="113"/>
      <c r="CPC80" s="113"/>
      <c r="CPD80" s="113"/>
      <c r="CPE80" s="113"/>
      <c r="CPF80" s="113"/>
      <c r="CPG80" s="113"/>
      <c r="CPH80" s="113"/>
      <c r="CPI80" s="113"/>
      <c r="CPJ80" s="113"/>
      <c r="CPK80" s="113"/>
      <c r="CPL80" s="113"/>
      <c r="CPM80" s="113"/>
      <c r="CPN80" s="113"/>
      <c r="CPO80" s="113"/>
      <c r="CPP80" s="113"/>
      <c r="CPQ80" s="113"/>
      <c r="CPR80" s="113"/>
      <c r="CPS80" s="113"/>
      <c r="CPT80" s="113"/>
      <c r="CPU80" s="113"/>
      <c r="CPV80" s="113"/>
      <c r="CPW80" s="113"/>
      <c r="CPX80" s="113"/>
      <c r="CPY80" s="113"/>
      <c r="CPZ80" s="113"/>
      <c r="CQA80" s="113"/>
      <c r="CQB80" s="113"/>
      <c r="CQC80" s="113"/>
      <c r="CQD80" s="113"/>
      <c r="CQE80" s="113"/>
      <c r="CQF80" s="113"/>
      <c r="CQG80" s="113"/>
      <c r="CQH80" s="113"/>
      <c r="CQI80" s="113"/>
      <c r="CQJ80" s="113"/>
      <c r="CQK80" s="113"/>
      <c r="CQL80" s="113"/>
      <c r="CQM80" s="113"/>
      <c r="CQN80" s="113"/>
      <c r="CQO80" s="113"/>
      <c r="CQP80" s="113"/>
      <c r="CQQ80" s="113"/>
      <c r="CQR80" s="113"/>
      <c r="CQS80" s="113"/>
      <c r="CQT80" s="113"/>
      <c r="CQU80" s="113"/>
      <c r="CQV80" s="113"/>
      <c r="CQW80" s="113"/>
      <c r="CQX80" s="113"/>
      <c r="CQY80" s="113"/>
      <c r="CQZ80" s="113"/>
      <c r="CRA80" s="113"/>
      <c r="CRB80" s="113"/>
      <c r="CRC80" s="113"/>
      <c r="CRD80" s="113"/>
      <c r="CRE80" s="113"/>
      <c r="CRF80" s="113"/>
      <c r="CRG80" s="113"/>
      <c r="CRH80" s="113"/>
      <c r="CRI80" s="113"/>
      <c r="CRJ80" s="113"/>
      <c r="CRK80" s="113"/>
      <c r="CRL80" s="113"/>
      <c r="CRM80" s="113"/>
      <c r="CRN80" s="113"/>
      <c r="CRO80" s="113"/>
      <c r="CRP80" s="113"/>
      <c r="CRQ80" s="113"/>
      <c r="CRR80" s="113"/>
      <c r="CRY80" s="113"/>
      <c r="CRZ80" s="113"/>
      <c r="CSA80" s="113"/>
      <c r="CSB80" s="113"/>
      <c r="CSC80" s="113"/>
      <c r="CSD80" s="113"/>
      <c r="CSE80" s="113"/>
      <c r="CSF80" s="113"/>
      <c r="CSG80" s="113"/>
      <c r="CSH80" s="113"/>
      <c r="CSI80" s="113"/>
      <c r="CSJ80" s="113"/>
      <c r="CSK80" s="113"/>
      <c r="CSL80" s="113"/>
      <c r="CSM80" s="113"/>
      <c r="CSN80" s="113"/>
      <c r="CSO80" s="113"/>
      <c r="CSP80" s="113"/>
      <c r="CSQ80" s="113"/>
      <c r="CSR80" s="113"/>
      <c r="CSS80" s="113"/>
      <c r="CST80" s="113"/>
      <c r="CSU80" s="113"/>
      <c r="CSV80" s="113"/>
      <c r="CSW80" s="113"/>
      <c r="CSX80" s="113"/>
      <c r="CSY80" s="113"/>
      <c r="CSZ80" s="113"/>
      <c r="CTA80" s="113"/>
      <c r="CTB80" s="113"/>
      <c r="CTC80" s="113"/>
      <c r="CTD80" s="113"/>
      <c r="CTE80" s="113"/>
      <c r="CTF80" s="113"/>
      <c r="CTG80" s="113"/>
      <c r="CTH80" s="113"/>
      <c r="CTI80" s="113"/>
      <c r="CTJ80" s="113"/>
      <c r="CTK80" s="113"/>
      <c r="CTL80" s="113"/>
      <c r="CTM80" s="113"/>
      <c r="CTN80" s="113"/>
      <c r="CTO80" s="113"/>
      <c r="CTP80" s="113"/>
      <c r="CTQ80" s="113"/>
      <c r="CTR80" s="113"/>
      <c r="CTS80" s="113"/>
      <c r="CTT80" s="113"/>
      <c r="CTU80" s="113"/>
      <c r="CTV80" s="113"/>
      <c r="CTW80" s="113"/>
      <c r="CTX80" s="113"/>
      <c r="CTY80" s="113"/>
      <c r="CTZ80" s="113"/>
      <c r="CUA80" s="113"/>
      <c r="CUB80" s="113"/>
      <c r="CUC80" s="113"/>
      <c r="CUD80" s="113"/>
      <c r="CUE80" s="113"/>
      <c r="CUF80" s="113"/>
      <c r="CUG80" s="113"/>
      <c r="CUH80" s="113"/>
      <c r="CUI80" s="113"/>
      <c r="CUJ80" s="113"/>
      <c r="CUK80" s="113"/>
      <c r="CUL80" s="113"/>
      <c r="CUM80" s="113"/>
      <c r="CUN80" s="113"/>
      <c r="CUO80" s="113"/>
      <c r="CUP80" s="113"/>
      <c r="CUQ80" s="113"/>
      <c r="CUR80" s="113"/>
      <c r="CUS80" s="113"/>
      <c r="CUT80" s="113"/>
      <c r="CUU80" s="113"/>
      <c r="CUV80" s="113"/>
      <c r="CUW80" s="113"/>
      <c r="CUX80" s="113"/>
      <c r="CUY80" s="113"/>
      <c r="CUZ80" s="113"/>
      <c r="CVA80" s="113"/>
      <c r="CVB80" s="113"/>
      <c r="CVC80" s="113"/>
      <c r="CVD80" s="113"/>
      <c r="CVE80" s="113"/>
      <c r="CVF80" s="113"/>
      <c r="CVG80" s="113"/>
      <c r="CVH80" s="113"/>
      <c r="CVI80" s="113"/>
      <c r="CVJ80" s="113"/>
      <c r="CVK80" s="113"/>
      <c r="CVL80" s="113"/>
      <c r="CVM80" s="113"/>
      <c r="CVN80" s="113"/>
      <c r="CVO80" s="113"/>
      <c r="CVP80" s="113"/>
      <c r="CVQ80" s="113"/>
      <c r="CVR80" s="113"/>
      <c r="CVS80" s="113"/>
      <c r="CVT80" s="113"/>
      <c r="CVU80" s="113"/>
      <c r="CVV80" s="113"/>
      <c r="CVW80" s="113"/>
      <c r="CVX80" s="113"/>
      <c r="CVY80" s="113"/>
      <c r="CVZ80" s="113"/>
      <c r="CWA80" s="113"/>
      <c r="CWB80" s="113"/>
      <c r="CWC80" s="113"/>
      <c r="CWD80" s="113"/>
      <c r="CWE80" s="113"/>
      <c r="CWF80" s="113"/>
      <c r="CWG80" s="113"/>
      <c r="CWH80" s="113"/>
      <c r="CWI80" s="113"/>
      <c r="CWJ80" s="113"/>
      <c r="CWK80" s="113"/>
      <c r="CWL80" s="113"/>
      <c r="CWM80" s="113"/>
      <c r="CWN80" s="113"/>
      <c r="CWO80" s="113"/>
      <c r="CWP80" s="113"/>
      <c r="CWQ80" s="113"/>
      <c r="CWR80" s="113"/>
      <c r="CWS80" s="113"/>
      <c r="CWT80" s="113"/>
      <c r="CWU80" s="113"/>
      <c r="CWV80" s="113"/>
      <c r="CWW80" s="113"/>
      <c r="CWX80" s="113"/>
      <c r="CWY80" s="113"/>
      <c r="CWZ80" s="113"/>
      <c r="CXA80" s="113"/>
      <c r="CXB80" s="113"/>
      <c r="CXC80" s="113"/>
      <c r="CXD80" s="113"/>
      <c r="CXE80" s="113"/>
      <c r="CXF80" s="113"/>
      <c r="CXG80" s="113"/>
      <c r="CXH80" s="113"/>
      <c r="CXI80" s="113"/>
      <c r="CXJ80" s="113"/>
      <c r="CXK80" s="113"/>
      <c r="CXL80" s="113"/>
      <c r="CXM80" s="113"/>
      <c r="CXN80" s="113"/>
      <c r="CXO80" s="113"/>
      <c r="CXP80" s="113"/>
      <c r="CXQ80" s="113"/>
      <c r="CXR80" s="113"/>
      <c r="CXS80" s="113"/>
      <c r="CXT80" s="113"/>
      <c r="CXU80" s="113"/>
      <c r="CXV80" s="113"/>
      <c r="CXW80" s="113"/>
      <c r="CXX80" s="113"/>
      <c r="CXY80" s="113"/>
      <c r="CXZ80" s="113"/>
      <c r="CYA80" s="113"/>
      <c r="CYB80" s="113"/>
      <c r="CYC80" s="113"/>
      <c r="CYD80" s="113"/>
      <c r="CYE80" s="113"/>
      <c r="CYF80" s="113"/>
      <c r="CYG80" s="113"/>
      <c r="CYH80" s="113"/>
      <c r="CYI80" s="113"/>
      <c r="CYJ80" s="113"/>
      <c r="CYK80" s="113"/>
      <c r="CYL80" s="113"/>
      <c r="CYM80" s="113"/>
      <c r="CYN80" s="113"/>
      <c r="CYO80" s="113"/>
      <c r="CYP80" s="113"/>
      <c r="CYQ80" s="113"/>
      <c r="CYR80" s="113"/>
      <c r="CYS80" s="113"/>
      <c r="CYT80" s="113"/>
      <c r="CYU80" s="113"/>
      <c r="CYV80" s="113"/>
      <c r="CYW80" s="113"/>
      <c r="CYX80" s="113"/>
      <c r="CYY80" s="113"/>
      <c r="CYZ80" s="113"/>
      <c r="CZA80" s="113"/>
      <c r="CZB80" s="113"/>
      <c r="CZC80" s="113"/>
      <c r="CZD80" s="113"/>
      <c r="CZE80" s="113"/>
      <c r="CZF80" s="113"/>
      <c r="CZG80" s="113"/>
      <c r="CZH80" s="113"/>
      <c r="CZI80" s="113"/>
      <c r="CZJ80" s="113"/>
      <c r="CZK80" s="113"/>
      <c r="CZL80" s="113"/>
      <c r="CZM80" s="113"/>
      <c r="CZN80" s="113"/>
      <c r="CZO80" s="113"/>
      <c r="CZP80" s="113"/>
      <c r="CZQ80" s="113"/>
      <c r="CZR80" s="113"/>
      <c r="CZS80" s="113"/>
      <c r="CZT80" s="113"/>
      <c r="CZU80" s="113"/>
      <c r="CZV80" s="113"/>
      <c r="CZW80" s="113"/>
      <c r="CZX80" s="113"/>
      <c r="CZY80" s="113"/>
      <c r="CZZ80" s="113"/>
      <c r="DAA80" s="113"/>
      <c r="DAB80" s="113"/>
      <c r="DAC80" s="113"/>
      <c r="DAD80" s="113"/>
      <c r="DAE80" s="113"/>
      <c r="DAF80" s="113"/>
      <c r="DAG80" s="113"/>
      <c r="DAH80" s="113"/>
      <c r="DAI80" s="113"/>
      <c r="DAJ80" s="113"/>
      <c r="DAK80" s="113"/>
      <c r="DAL80" s="113"/>
      <c r="DAM80" s="113"/>
      <c r="DAN80" s="113"/>
      <c r="DAO80" s="113"/>
      <c r="DAP80" s="113"/>
      <c r="DAQ80" s="113"/>
      <c r="DAR80" s="113"/>
      <c r="DAS80" s="113"/>
      <c r="DAT80" s="113"/>
      <c r="DAU80" s="113"/>
      <c r="DAV80" s="113"/>
      <c r="DAW80" s="113"/>
      <c r="DAX80" s="113"/>
      <c r="DAY80" s="113"/>
      <c r="DAZ80" s="113"/>
      <c r="DBA80" s="113"/>
      <c r="DBB80" s="113"/>
      <c r="DBC80" s="113"/>
      <c r="DBD80" s="113"/>
      <c r="DBE80" s="113"/>
      <c r="DBF80" s="113"/>
      <c r="DBG80" s="113"/>
      <c r="DBH80" s="113"/>
      <c r="DBI80" s="113"/>
      <c r="DBJ80" s="113"/>
      <c r="DBK80" s="113"/>
      <c r="DBL80" s="113"/>
      <c r="DBM80" s="113"/>
      <c r="DBN80" s="113"/>
      <c r="DBU80" s="113"/>
      <c r="DBV80" s="113"/>
      <c r="DBW80" s="113"/>
      <c r="DBX80" s="113"/>
      <c r="DBY80" s="113"/>
      <c r="DBZ80" s="113"/>
      <c r="DCA80" s="113"/>
      <c r="DCB80" s="113"/>
      <c r="DCC80" s="113"/>
      <c r="DCD80" s="113"/>
      <c r="DCE80" s="113"/>
      <c r="DCF80" s="113"/>
      <c r="DCG80" s="113"/>
      <c r="DCH80" s="113"/>
      <c r="DCI80" s="113"/>
      <c r="DCJ80" s="113"/>
      <c r="DCK80" s="113"/>
      <c r="DCL80" s="113"/>
      <c r="DCM80" s="113"/>
      <c r="DCN80" s="113"/>
      <c r="DCO80" s="113"/>
      <c r="DCP80" s="113"/>
      <c r="DCQ80" s="113"/>
      <c r="DCR80" s="113"/>
      <c r="DCS80" s="113"/>
      <c r="DCT80" s="113"/>
      <c r="DCU80" s="113"/>
      <c r="DCV80" s="113"/>
      <c r="DCW80" s="113"/>
      <c r="DCX80" s="113"/>
      <c r="DCY80" s="113"/>
      <c r="DCZ80" s="113"/>
      <c r="DDA80" s="113"/>
      <c r="DDB80" s="113"/>
      <c r="DDC80" s="113"/>
      <c r="DDD80" s="113"/>
      <c r="DDE80" s="113"/>
      <c r="DDF80" s="113"/>
      <c r="DDG80" s="113"/>
      <c r="DDH80" s="113"/>
      <c r="DDI80" s="113"/>
      <c r="DDJ80" s="113"/>
      <c r="DDK80" s="113"/>
      <c r="DDL80" s="113"/>
      <c r="DDM80" s="113"/>
      <c r="DDN80" s="113"/>
      <c r="DDO80" s="113"/>
      <c r="DDP80" s="113"/>
      <c r="DDQ80" s="113"/>
      <c r="DDR80" s="113"/>
      <c r="DDS80" s="113"/>
      <c r="DDT80" s="113"/>
      <c r="DDU80" s="113"/>
      <c r="DDV80" s="113"/>
      <c r="DDW80" s="113"/>
      <c r="DDX80" s="113"/>
      <c r="DDY80" s="113"/>
      <c r="DDZ80" s="113"/>
      <c r="DEA80" s="113"/>
      <c r="DEB80" s="113"/>
      <c r="DEC80" s="113"/>
      <c r="DED80" s="113"/>
      <c r="DEE80" s="113"/>
      <c r="DEF80" s="113"/>
      <c r="DEG80" s="113"/>
      <c r="DEH80" s="113"/>
      <c r="DEI80" s="113"/>
      <c r="DEJ80" s="113"/>
      <c r="DEK80" s="113"/>
      <c r="DEL80" s="113"/>
      <c r="DEM80" s="113"/>
      <c r="DEN80" s="113"/>
      <c r="DEO80" s="113"/>
      <c r="DEP80" s="113"/>
      <c r="DEQ80" s="113"/>
      <c r="DER80" s="113"/>
      <c r="DES80" s="113"/>
      <c r="DET80" s="113"/>
      <c r="DEU80" s="113"/>
      <c r="DEV80" s="113"/>
      <c r="DEW80" s="113"/>
      <c r="DEX80" s="113"/>
      <c r="DEY80" s="113"/>
      <c r="DEZ80" s="113"/>
      <c r="DFA80" s="113"/>
      <c r="DFB80" s="113"/>
      <c r="DFC80" s="113"/>
      <c r="DFD80" s="113"/>
      <c r="DFE80" s="113"/>
      <c r="DFF80" s="113"/>
      <c r="DFG80" s="113"/>
      <c r="DFH80" s="113"/>
      <c r="DFI80" s="113"/>
      <c r="DFJ80" s="113"/>
      <c r="DFK80" s="113"/>
      <c r="DFL80" s="113"/>
      <c r="DFM80" s="113"/>
      <c r="DFN80" s="113"/>
      <c r="DFO80" s="113"/>
      <c r="DFP80" s="113"/>
      <c r="DFQ80" s="113"/>
      <c r="DFR80" s="113"/>
      <c r="DFS80" s="113"/>
      <c r="DFT80" s="113"/>
      <c r="DFU80" s="113"/>
      <c r="DFV80" s="113"/>
      <c r="DFW80" s="113"/>
      <c r="DFX80" s="113"/>
      <c r="DFY80" s="113"/>
      <c r="DFZ80" s="113"/>
      <c r="DGA80" s="113"/>
      <c r="DGB80" s="113"/>
      <c r="DGC80" s="113"/>
      <c r="DGD80" s="113"/>
      <c r="DGE80" s="113"/>
      <c r="DGF80" s="113"/>
      <c r="DGG80" s="113"/>
      <c r="DGH80" s="113"/>
      <c r="DGI80" s="113"/>
      <c r="DGJ80" s="113"/>
      <c r="DGK80" s="113"/>
      <c r="DGL80" s="113"/>
      <c r="DGM80" s="113"/>
      <c r="DGN80" s="113"/>
      <c r="DGO80" s="113"/>
      <c r="DGP80" s="113"/>
      <c r="DGQ80" s="113"/>
      <c r="DGR80" s="113"/>
      <c r="DGS80" s="113"/>
      <c r="DGT80" s="113"/>
      <c r="DGU80" s="113"/>
      <c r="DGV80" s="113"/>
      <c r="DGW80" s="113"/>
      <c r="DGX80" s="113"/>
      <c r="DGY80" s="113"/>
      <c r="DGZ80" s="113"/>
      <c r="DHA80" s="113"/>
      <c r="DHB80" s="113"/>
      <c r="DHC80" s="113"/>
      <c r="DHD80" s="113"/>
      <c r="DHE80" s="113"/>
      <c r="DHF80" s="113"/>
      <c r="DHG80" s="113"/>
      <c r="DHH80" s="113"/>
      <c r="DHI80" s="113"/>
      <c r="DHJ80" s="113"/>
      <c r="DHK80" s="113"/>
      <c r="DHL80" s="113"/>
      <c r="DHM80" s="113"/>
      <c r="DHN80" s="113"/>
      <c r="DHO80" s="113"/>
      <c r="DHP80" s="113"/>
      <c r="DHQ80" s="113"/>
      <c r="DHR80" s="113"/>
      <c r="DHS80" s="113"/>
      <c r="DHT80" s="113"/>
      <c r="DHU80" s="113"/>
      <c r="DHV80" s="113"/>
      <c r="DHW80" s="113"/>
      <c r="DHX80" s="113"/>
      <c r="DHY80" s="113"/>
      <c r="DHZ80" s="113"/>
      <c r="DIA80" s="113"/>
      <c r="DIB80" s="113"/>
      <c r="DIC80" s="113"/>
      <c r="DID80" s="113"/>
      <c r="DIE80" s="113"/>
      <c r="DIF80" s="113"/>
      <c r="DIG80" s="113"/>
      <c r="DIH80" s="113"/>
      <c r="DII80" s="113"/>
      <c r="DIJ80" s="113"/>
      <c r="DIK80" s="113"/>
      <c r="DIL80" s="113"/>
      <c r="DIM80" s="113"/>
      <c r="DIN80" s="113"/>
      <c r="DIO80" s="113"/>
      <c r="DIP80" s="113"/>
      <c r="DIQ80" s="113"/>
      <c r="DIR80" s="113"/>
      <c r="DIS80" s="113"/>
      <c r="DIT80" s="113"/>
      <c r="DIU80" s="113"/>
      <c r="DIV80" s="113"/>
      <c r="DIW80" s="113"/>
      <c r="DIX80" s="113"/>
      <c r="DIY80" s="113"/>
      <c r="DIZ80" s="113"/>
      <c r="DJA80" s="113"/>
      <c r="DJB80" s="113"/>
      <c r="DJC80" s="113"/>
      <c r="DJD80" s="113"/>
      <c r="DJE80" s="113"/>
      <c r="DJF80" s="113"/>
      <c r="DJG80" s="113"/>
      <c r="DJH80" s="113"/>
      <c r="DJI80" s="113"/>
      <c r="DJJ80" s="113"/>
      <c r="DJK80" s="113"/>
      <c r="DJL80" s="113"/>
      <c r="DJM80" s="113"/>
      <c r="DJN80" s="113"/>
      <c r="DJO80" s="113"/>
      <c r="DJP80" s="113"/>
      <c r="DJQ80" s="113"/>
      <c r="DJR80" s="113"/>
      <c r="DJS80" s="113"/>
      <c r="DJT80" s="113"/>
      <c r="DJU80" s="113"/>
      <c r="DJV80" s="113"/>
      <c r="DJW80" s="113"/>
      <c r="DJX80" s="113"/>
      <c r="DJY80" s="113"/>
      <c r="DJZ80" s="113"/>
      <c r="DKA80" s="113"/>
      <c r="DKB80" s="113"/>
      <c r="DKC80" s="113"/>
      <c r="DKD80" s="113"/>
      <c r="DKE80" s="113"/>
      <c r="DKF80" s="113"/>
      <c r="DKG80" s="113"/>
      <c r="DKH80" s="113"/>
      <c r="DKI80" s="113"/>
      <c r="DKJ80" s="113"/>
      <c r="DKK80" s="113"/>
      <c r="DKL80" s="113"/>
      <c r="DKM80" s="113"/>
      <c r="DKN80" s="113"/>
      <c r="DKO80" s="113"/>
      <c r="DKP80" s="113"/>
      <c r="DKQ80" s="113"/>
      <c r="DKR80" s="113"/>
      <c r="DKS80" s="113"/>
      <c r="DKT80" s="113"/>
      <c r="DKU80" s="113"/>
      <c r="DKV80" s="113"/>
      <c r="DKW80" s="113"/>
      <c r="DKX80" s="113"/>
      <c r="DKY80" s="113"/>
      <c r="DKZ80" s="113"/>
      <c r="DLA80" s="113"/>
      <c r="DLB80" s="113"/>
      <c r="DLC80" s="113"/>
      <c r="DLD80" s="113"/>
      <c r="DLE80" s="113"/>
      <c r="DLF80" s="113"/>
      <c r="DLG80" s="113"/>
      <c r="DLH80" s="113"/>
      <c r="DLI80" s="113"/>
      <c r="DLJ80" s="113"/>
      <c r="DLQ80" s="113"/>
      <c r="DLR80" s="113"/>
      <c r="DLS80" s="113"/>
      <c r="DLT80" s="113"/>
      <c r="DLU80" s="113"/>
      <c r="DLV80" s="113"/>
      <c r="DLW80" s="113"/>
      <c r="DLX80" s="113"/>
      <c r="DLY80" s="113"/>
      <c r="DLZ80" s="113"/>
      <c r="DMA80" s="113"/>
      <c r="DMB80" s="113"/>
      <c r="DMC80" s="113"/>
      <c r="DMD80" s="113"/>
      <c r="DME80" s="113"/>
      <c r="DMF80" s="113"/>
      <c r="DMG80" s="113"/>
      <c r="DMH80" s="113"/>
      <c r="DMI80" s="113"/>
      <c r="DMJ80" s="113"/>
      <c r="DMK80" s="113"/>
      <c r="DML80" s="113"/>
      <c r="DMM80" s="113"/>
      <c r="DMN80" s="113"/>
      <c r="DMO80" s="113"/>
      <c r="DMP80" s="113"/>
      <c r="DMQ80" s="113"/>
      <c r="DMR80" s="113"/>
      <c r="DMS80" s="113"/>
      <c r="DMT80" s="113"/>
      <c r="DMU80" s="113"/>
      <c r="DMV80" s="113"/>
      <c r="DMW80" s="113"/>
      <c r="DMX80" s="113"/>
      <c r="DMY80" s="113"/>
      <c r="DMZ80" s="113"/>
      <c r="DNA80" s="113"/>
      <c r="DNB80" s="113"/>
      <c r="DNC80" s="113"/>
      <c r="DND80" s="113"/>
      <c r="DNE80" s="113"/>
      <c r="DNF80" s="113"/>
      <c r="DNG80" s="113"/>
      <c r="DNH80" s="113"/>
      <c r="DNI80" s="113"/>
      <c r="DNJ80" s="113"/>
      <c r="DNK80" s="113"/>
      <c r="DNL80" s="113"/>
      <c r="DNM80" s="113"/>
      <c r="DNN80" s="113"/>
      <c r="DNO80" s="113"/>
      <c r="DNP80" s="113"/>
      <c r="DNQ80" s="113"/>
      <c r="DNR80" s="113"/>
      <c r="DNS80" s="113"/>
      <c r="DNT80" s="113"/>
      <c r="DNU80" s="113"/>
      <c r="DNV80" s="113"/>
      <c r="DNW80" s="113"/>
      <c r="DNX80" s="113"/>
      <c r="DNY80" s="113"/>
      <c r="DNZ80" s="113"/>
      <c r="DOA80" s="113"/>
      <c r="DOB80" s="113"/>
      <c r="DOC80" s="113"/>
      <c r="DOD80" s="113"/>
      <c r="DOE80" s="113"/>
      <c r="DOF80" s="113"/>
      <c r="DOG80" s="113"/>
      <c r="DOH80" s="113"/>
      <c r="DOI80" s="113"/>
      <c r="DOJ80" s="113"/>
      <c r="DOK80" s="113"/>
      <c r="DOL80" s="113"/>
      <c r="DOM80" s="113"/>
      <c r="DON80" s="113"/>
      <c r="DOO80" s="113"/>
      <c r="DOP80" s="113"/>
      <c r="DOQ80" s="113"/>
      <c r="DOR80" s="113"/>
      <c r="DOS80" s="113"/>
      <c r="DOT80" s="113"/>
      <c r="DOU80" s="113"/>
      <c r="DOV80" s="113"/>
      <c r="DOW80" s="113"/>
      <c r="DOX80" s="113"/>
      <c r="DOY80" s="113"/>
      <c r="DOZ80" s="113"/>
      <c r="DPA80" s="113"/>
      <c r="DPB80" s="113"/>
      <c r="DPC80" s="113"/>
      <c r="DPD80" s="113"/>
      <c r="DPE80" s="113"/>
      <c r="DPF80" s="113"/>
      <c r="DPG80" s="113"/>
      <c r="DPH80" s="113"/>
      <c r="DPI80" s="113"/>
      <c r="DPJ80" s="113"/>
      <c r="DPK80" s="113"/>
      <c r="DPL80" s="113"/>
      <c r="DPM80" s="113"/>
      <c r="DPN80" s="113"/>
      <c r="DPO80" s="113"/>
      <c r="DPP80" s="113"/>
      <c r="DPQ80" s="113"/>
      <c r="DPR80" s="113"/>
      <c r="DPS80" s="113"/>
      <c r="DPT80" s="113"/>
      <c r="DPU80" s="113"/>
      <c r="DPV80" s="113"/>
      <c r="DPW80" s="113"/>
      <c r="DPX80" s="113"/>
      <c r="DPY80" s="113"/>
      <c r="DPZ80" s="113"/>
      <c r="DQA80" s="113"/>
      <c r="DQB80" s="113"/>
      <c r="DQC80" s="113"/>
      <c r="DQD80" s="113"/>
      <c r="DQE80" s="113"/>
      <c r="DQF80" s="113"/>
      <c r="DQG80" s="113"/>
      <c r="DQH80" s="113"/>
      <c r="DQI80" s="113"/>
      <c r="DQJ80" s="113"/>
      <c r="DQK80" s="113"/>
      <c r="DQL80" s="113"/>
      <c r="DQM80" s="113"/>
      <c r="DQN80" s="113"/>
      <c r="DQO80" s="113"/>
      <c r="DQP80" s="113"/>
      <c r="DQQ80" s="113"/>
      <c r="DQR80" s="113"/>
      <c r="DQS80" s="113"/>
      <c r="DQT80" s="113"/>
      <c r="DQU80" s="113"/>
      <c r="DQV80" s="113"/>
      <c r="DQW80" s="113"/>
      <c r="DQX80" s="113"/>
      <c r="DQY80" s="113"/>
      <c r="DQZ80" s="113"/>
      <c r="DRA80" s="113"/>
      <c r="DRB80" s="113"/>
      <c r="DRC80" s="113"/>
      <c r="DRD80" s="113"/>
      <c r="DRE80" s="113"/>
      <c r="DRF80" s="113"/>
      <c r="DRG80" s="113"/>
      <c r="DRH80" s="113"/>
      <c r="DRI80" s="113"/>
      <c r="DRJ80" s="113"/>
      <c r="DRK80" s="113"/>
      <c r="DRL80" s="113"/>
      <c r="DRM80" s="113"/>
      <c r="DRN80" s="113"/>
      <c r="DRO80" s="113"/>
      <c r="DRP80" s="113"/>
      <c r="DRQ80" s="113"/>
      <c r="DRR80" s="113"/>
      <c r="DRS80" s="113"/>
      <c r="DRT80" s="113"/>
      <c r="DRU80" s="113"/>
      <c r="DRV80" s="113"/>
      <c r="DRW80" s="113"/>
      <c r="DRX80" s="113"/>
      <c r="DRY80" s="113"/>
      <c r="DRZ80" s="113"/>
      <c r="DSA80" s="113"/>
      <c r="DSB80" s="113"/>
      <c r="DSC80" s="113"/>
      <c r="DSD80" s="113"/>
      <c r="DSE80" s="113"/>
      <c r="DSF80" s="113"/>
      <c r="DSG80" s="113"/>
      <c r="DSH80" s="113"/>
      <c r="DSI80" s="113"/>
      <c r="DSJ80" s="113"/>
      <c r="DSK80" s="113"/>
      <c r="DSL80" s="113"/>
      <c r="DSM80" s="113"/>
      <c r="DSN80" s="113"/>
      <c r="DSO80" s="113"/>
      <c r="DSP80" s="113"/>
      <c r="DSQ80" s="113"/>
      <c r="DSR80" s="113"/>
      <c r="DSS80" s="113"/>
      <c r="DST80" s="113"/>
      <c r="DSU80" s="113"/>
      <c r="DSV80" s="113"/>
      <c r="DSW80" s="113"/>
      <c r="DSX80" s="113"/>
      <c r="DSY80" s="113"/>
      <c r="DSZ80" s="113"/>
      <c r="DTA80" s="113"/>
      <c r="DTB80" s="113"/>
      <c r="DTC80" s="113"/>
      <c r="DTD80" s="113"/>
      <c r="DTE80" s="113"/>
      <c r="DTF80" s="113"/>
      <c r="DTG80" s="113"/>
      <c r="DTH80" s="113"/>
      <c r="DTI80" s="113"/>
      <c r="DTJ80" s="113"/>
      <c r="DTK80" s="113"/>
      <c r="DTL80" s="113"/>
      <c r="DTM80" s="113"/>
      <c r="DTN80" s="113"/>
      <c r="DTO80" s="113"/>
      <c r="DTP80" s="113"/>
      <c r="DTQ80" s="113"/>
      <c r="DTR80" s="113"/>
      <c r="DTS80" s="113"/>
      <c r="DTT80" s="113"/>
      <c r="DTU80" s="113"/>
      <c r="DTV80" s="113"/>
      <c r="DTW80" s="113"/>
      <c r="DTX80" s="113"/>
      <c r="DTY80" s="113"/>
      <c r="DTZ80" s="113"/>
      <c r="DUA80" s="113"/>
      <c r="DUB80" s="113"/>
      <c r="DUC80" s="113"/>
      <c r="DUD80" s="113"/>
      <c r="DUE80" s="113"/>
      <c r="DUF80" s="113"/>
      <c r="DUG80" s="113"/>
      <c r="DUH80" s="113"/>
      <c r="DUI80" s="113"/>
      <c r="DUJ80" s="113"/>
      <c r="DUK80" s="113"/>
      <c r="DUL80" s="113"/>
      <c r="DUM80" s="113"/>
      <c r="DUN80" s="113"/>
      <c r="DUO80" s="113"/>
      <c r="DUP80" s="113"/>
      <c r="DUQ80" s="113"/>
      <c r="DUR80" s="113"/>
      <c r="DUS80" s="113"/>
      <c r="DUT80" s="113"/>
      <c r="DUU80" s="113"/>
      <c r="DUV80" s="113"/>
      <c r="DUW80" s="113"/>
      <c r="DUX80" s="113"/>
      <c r="DUY80" s="113"/>
      <c r="DUZ80" s="113"/>
      <c r="DVA80" s="113"/>
      <c r="DVB80" s="113"/>
      <c r="DVC80" s="113"/>
      <c r="DVD80" s="113"/>
      <c r="DVE80" s="113"/>
      <c r="DVF80" s="113"/>
      <c r="DVM80" s="113"/>
      <c r="DVN80" s="113"/>
      <c r="DVO80" s="113"/>
      <c r="DVP80" s="113"/>
      <c r="DVQ80" s="113"/>
      <c r="DVR80" s="113"/>
      <c r="DVS80" s="113"/>
      <c r="DVT80" s="113"/>
      <c r="DVU80" s="113"/>
      <c r="DVV80" s="113"/>
      <c r="DVW80" s="113"/>
      <c r="DVX80" s="113"/>
      <c r="DVY80" s="113"/>
      <c r="DVZ80" s="113"/>
      <c r="DWA80" s="113"/>
      <c r="DWB80" s="113"/>
      <c r="DWC80" s="113"/>
      <c r="DWD80" s="113"/>
      <c r="DWE80" s="113"/>
      <c r="DWF80" s="113"/>
      <c r="DWG80" s="113"/>
      <c r="DWH80" s="113"/>
      <c r="DWI80" s="113"/>
      <c r="DWJ80" s="113"/>
      <c r="DWK80" s="113"/>
      <c r="DWL80" s="113"/>
      <c r="DWM80" s="113"/>
      <c r="DWN80" s="113"/>
      <c r="DWO80" s="113"/>
      <c r="DWP80" s="113"/>
      <c r="DWQ80" s="113"/>
      <c r="DWR80" s="113"/>
      <c r="DWS80" s="113"/>
      <c r="DWT80" s="113"/>
      <c r="DWU80" s="113"/>
      <c r="DWV80" s="113"/>
      <c r="DWW80" s="113"/>
      <c r="DWX80" s="113"/>
      <c r="DWY80" s="113"/>
      <c r="DWZ80" s="113"/>
      <c r="DXA80" s="113"/>
      <c r="DXB80" s="113"/>
      <c r="DXC80" s="113"/>
      <c r="DXD80" s="113"/>
      <c r="DXE80" s="113"/>
      <c r="DXF80" s="113"/>
      <c r="DXG80" s="113"/>
      <c r="DXH80" s="113"/>
      <c r="DXI80" s="113"/>
      <c r="DXJ80" s="113"/>
      <c r="DXK80" s="113"/>
      <c r="DXL80" s="113"/>
      <c r="DXM80" s="113"/>
      <c r="DXN80" s="113"/>
      <c r="DXO80" s="113"/>
      <c r="DXP80" s="113"/>
      <c r="DXQ80" s="113"/>
      <c r="DXR80" s="113"/>
      <c r="DXS80" s="113"/>
      <c r="DXT80" s="113"/>
      <c r="DXU80" s="113"/>
      <c r="DXV80" s="113"/>
      <c r="DXW80" s="113"/>
      <c r="DXX80" s="113"/>
      <c r="DXY80" s="113"/>
      <c r="DXZ80" s="113"/>
      <c r="DYA80" s="113"/>
      <c r="DYB80" s="113"/>
      <c r="DYC80" s="113"/>
      <c r="DYD80" s="113"/>
      <c r="DYE80" s="113"/>
      <c r="DYF80" s="113"/>
      <c r="DYG80" s="113"/>
      <c r="DYH80" s="113"/>
      <c r="DYI80" s="113"/>
      <c r="DYJ80" s="113"/>
      <c r="DYK80" s="113"/>
      <c r="DYL80" s="113"/>
      <c r="DYM80" s="113"/>
      <c r="DYN80" s="113"/>
      <c r="DYO80" s="113"/>
      <c r="DYP80" s="113"/>
      <c r="DYQ80" s="113"/>
      <c r="DYR80" s="113"/>
      <c r="DYS80" s="113"/>
      <c r="DYT80" s="113"/>
      <c r="DYU80" s="113"/>
      <c r="DYV80" s="113"/>
      <c r="DYW80" s="113"/>
      <c r="DYX80" s="113"/>
      <c r="DYY80" s="113"/>
      <c r="DYZ80" s="113"/>
      <c r="DZA80" s="113"/>
      <c r="DZB80" s="113"/>
      <c r="DZC80" s="113"/>
      <c r="DZD80" s="113"/>
      <c r="DZE80" s="113"/>
      <c r="DZF80" s="113"/>
      <c r="DZG80" s="113"/>
      <c r="DZH80" s="113"/>
      <c r="DZI80" s="113"/>
      <c r="DZJ80" s="113"/>
      <c r="DZK80" s="113"/>
      <c r="DZL80" s="113"/>
      <c r="DZM80" s="113"/>
      <c r="DZN80" s="113"/>
      <c r="DZO80" s="113"/>
      <c r="DZP80" s="113"/>
      <c r="DZQ80" s="113"/>
      <c r="DZR80" s="113"/>
      <c r="DZS80" s="113"/>
      <c r="DZT80" s="113"/>
      <c r="DZU80" s="113"/>
      <c r="DZV80" s="113"/>
      <c r="DZW80" s="113"/>
      <c r="DZX80" s="113"/>
      <c r="DZY80" s="113"/>
      <c r="DZZ80" s="113"/>
      <c r="EAA80" s="113"/>
      <c r="EAB80" s="113"/>
      <c r="EAC80" s="113"/>
      <c r="EAD80" s="113"/>
      <c r="EAE80" s="113"/>
      <c r="EAF80" s="113"/>
      <c r="EAG80" s="113"/>
      <c r="EAH80" s="113"/>
      <c r="EAI80" s="113"/>
      <c r="EAJ80" s="113"/>
      <c r="EAK80" s="113"/>
      <c r="EAL80" s="113"/>
      <c r="EAM80" s="113"/>
      <c r="EAN80" s="113"/>
      <c r="EAO80" s="113"/>
      <c r="EAP80" s="113"/>
      <c r="EAQ80" s="113"/>
      <c r="EAR80" s="113"/>
      <c r="EAS80" s="113"/>
      <c r="EAT80" s="113"/>
      <c r="EAU80" s="113"/>
      <c r="EAV80" s="113"/>
      <c r="EAW80" s="113"/>
      <c r="EAX80" s="113"/>
      <c r="EAY80" s="113"/>
      <c r="EAZ80" s="113"/>
      <c r="EBA80" s="113"/>
      <c r="EBB80" s="113"/>
      <c r="EBC80" s="113"/>
      <c r="EBD80" s="113"/>
      <c r="EBE80" s="113"/>
      <c r="EBF80" s="113"/>
      <c r="EBG80" s="113"/>
      <c r="EBH80" s="113"/>
      <c r="EBI80" s="113"/>
      <c r="EBJ80" s="113"/>
      <c r="EBK80" s="113"/>
      <c r="EBL80" s="113"/>
      <c r="EBM80" s="113"/>
      <c r="EBN80" s="113"/>
      <c r="EBO80" s="113"/>
      <c r="EBP80" s="113"/>
      <c r="EBQ80" s="113"/>
      <c r="EBR80" s="113"/>
      <c r="EBS80" s="113"/>
      <c r="EBT80" s="113"/>
      <c r="EBU80" s="113"/>
      <c r="EBV80" s="113"/>
      <c r="EBW80" s="113"/>
      <c r="EBX80" s="113"/>
      <c r="EBY80" s="113"/>
      <c r="EBZ80" s="113"/>
      <c r="ECA80" s="113"/>
      <c r="ECB80" s="113"/>
      <c r="ECC80" s="113"/>
      <c r="ECD80" s="113"/>
      <c r="ECE80" s="113"/>
      <c r="ECF80" s="113"/>
      <c r="ECG80" s="113"/>
      <c r="ECH80" s="113"/>
      <c r="ECI80" s="113"/>
      <c r="ECJ80" s="113"/>
      <c r="ECK80" s="113"/>
      <c r="ECL80" s="113"/>
      <c r="ECM80" s="113"/>
      <c r="ECN80" s="113"/>
      <c r="ECO80" s="113"/>
      <c r="ECP80" s="113"/>
      <c r="ECQ80" s="113"/>
      <c r="ECR80" s="113"/>
      <c r="ECS80" s="113"/>
      <c r="ECT80" s="113"/>
      <c r="ECU80" s="113"/>
      <c r="ECV80" s="113"/>
      <c r="ECW80" s="113"/>
      <c r="ECX80" s="113"/>
      <c r="ECY80" s="113"/>
      <c r="ECZ80" s="113"/>
      <c r="EDA80" s="113"/>
      <c r="EDB80" s="113"/>
      <c r="EDC80" s="113"/>
      <c r="EDD80" s="113"/>
      <c r="EDE80" s="113"/>
      <c r="EDF80" s="113"/>
      <c r="EDG80" s="113"/>
      <c r="EDH80" s="113"/>
      <c r="EDI80" s="113"/>
      <c r="EDJ80" s="113"/>
      <c r="EDK80" s="113"/>
      <c r="EDL80" s="113"/>
      <c r="EDM80" s="113"/>
      <c r="EDN80" s="113"/>
      <c r="EDO80" s="113"/>
      <c r="EDP80" s="113"/>
      <c r="EDQ80" s="113"/>
      <c r="EDR80" s="113"/>
      <c r="EDS80" s="113"/>
      <c r="EDT80" s="113"/>
      <c r="EDU80" s="113"/>
      <c r="EDV80" s="113"/>
      <c r="EDW80" s="113"/>
      <c r="EDX80" s="113"/>
      <c r="EDY80" s="113"/>
      <c r="EDZ80" s="113"/>
      <c r="EEA80" s="113"/>
      <c r="EEB80" s="113"/>
      <c r="EEC80" s="113"/>
      <c r="EED80" s="113"/>
      <c r="EEE80" s="113"/>
      <c r="EEF80" s="113"/>
      <c r="EEG80" s="113"/>
      <c r="EEH80" s="113"/>
      <c r="EEI80" s="113"/>
      <c r="EEJ80" s="113"/>
      <c r="EEK80" s="113"/>
      <c r="EEL80" s="113"/>
      <c r="EEM80" s="113"/>
      <c r="EEN80" s="113"/>
      <c r="EEO80" s="113"/>
      <c r="EEP80" s="113"/>
      <c r="EEQ80" s="113"/>
      <c r="EER80" s="113"/>
      <c r="EES80" s="113"/>
      <c r="EET80" s="113"/>
      <c r="EEU80" s="113"/>
      <c r="EEV80" s="113"/>
      <c r="EEW80" s="113"/>
      <c r="EEX80" s="113"/>
      <c r="EEY80" s="113"/>
      <c r="EEZ80" s="113"/>
      <c r="EFA80" s="113"/>
      <c r="EFB80" s="113"/>
      <c r="EFI80" s="113"/>
      <c r="EFJ80" s="113"/>
      <c r="EFK80" s="113"/>
      <c r="EFL80" s="113"/>
      <c r="EFM80" s="113"/>
      <c r="EFN80" s="113"/>
      <c r="EFO80" s="113"/>
      <c r="EFP80" s="113"/>
      <c r="EFQ80" s="113"/>
      <c r="EFR80" s="113"/>
      <c r="EFS80" s="113"/>
      <c r="EFT80" s="113"/>
      <c r="EFU80" s="113"/>
      <c r="EFV80" s="113"/>
      <c r="EFW80" s="113"/>
      <c r="EFX80" s="113"/>
      <c r="EFY80" s="113"/>
      <c r="EFZ80" s="113"/>
      <c r="EGA80" s="113"/>
      <c r="EGB80" s="113"/>
      <c r="EGC80" s="113"/>
      <c r="EGD80" s="113"/>
      <c r="EGE80" s="113"/>
      <c r="EGF80" s="113"/>
      <c r="EGG80" s="113"/>
      <c r="EGH80" s="113"/>
      <c r="EGI80" s="113"/>
      <c r="EGJ80" s="113"/>
      <c r="EGK80" s="113"/>
      <c r="EGL80" s="113"/>
      <c r="EGM80" s="113"/>
      <c r="EGN80" s="113"/>
      <c r="EGO80" s="113"/>
      <c r="EGP80" s="113"/>
      <c r="EGQ80" s="113"/>
      <c r="EGR80" s="113"/>
      <c r="EGS80" s="113"/>
      <c r="EGT80" s="113"/>
      <c r="EGU80" s="113"/>
      <c r="EGV80" s="113"/>
      <c r="EGW80" s="113"/>
      <c r="EGX80" s="113"/>
      <c r="EGY80" s="113"/>
      <c r="EGZ80" s="113"/>
      <c r="EHA80" s="113"/>
      <c r="EHB80" s="113"/>
      <c r="EHC80" s="113"/>
      <c r="EHD80" s="113"/>
      <c r="EHE80" s="113"/>
      <c r="EHF80" s="113"/>
      <c r="EHG80" s="113"/>
      <c r="EHH80" s="113"/>
      <c r="EHI80" s="113"/>
      <c r="EHJ80" s="113"/>
      <c r="EHK80" s="113"/>
      <c r="EHL80" s="113"/>
      <c r="EHM80" s="113"/>
      <c r="EHN80" s="113"/>
      <c r="EHO80" s="113"/>
      <c r="EHP80" s="113"/>
      <c r="EHQ80" s="113"/>
      <c r="EHR80" s="113"/>
      <c r="EHS80" s="113"/>
      <c r="EHT80" s="113"/>
      <c r="EHU80" s="113"/>
      <c r="EHV80" s="113"/>
      <c r="EHW80" s="113"/>
      <c r="EHX80" s="113"/>
      <c r="EHY80" s="113"/>
      <c r="EHZ80" s="113"/>
      <c r="EIA80" s="113"/>
      <c r="EIB80" s="113"/>
      <c r="EIC80" s="113"/>
      <c r="EID80" s="113"/>
      <c r="EIE80" s="113"/>
      <c r="EIF80" s="113"/>
      <c r="EIG80" s="113"/>
      <c r="EIH80" s="113"/>
      <c r="EII80" s="113"/>
      <c r="EIJ80" s="113"/>
      <c r="EIK80" s="113"/>
      <c r="EIL80" s="113"/>
      <c r="EIM80" s="113"/>
      <c r="EIN80" s="113"/>
      <c r="EIO80" s="113"/>
      <c r="EIP80" s="113"/>
      <c r="EIQ80" s="113"/>
      <c r="EIR80" s="113"/>
      <c r="EIS80" s="113"/>
      <c r="EIT80" s="113"/>
      <c r="EIU80" s="113"/>
      <c r="EIV80" s="113"/>
      <c r="EIW80" s="113"/>
      <c r="EIX80" s="113"/>
      <c r="EIY80" s="113"/>
      <c r="EIZ80" s="113"/>
      <c r="EJA80" s="113"/>
      <c r="EJB80" s="113"/>
      <c r="EJC80" s="113"/>
      <c r="EJD80" s="113"/>
      <c r="EJE80" s="113"/>
      <c r="EJF80" s="113"/>
      <c r="EJG80" s="113"/>
      <c r="EJH80" s="113"/>
      <c r="EJI80" s="113"/>
      <c r="EJJ80" s="113"/>
      <c r="EJK80" s="113"/>
      <c r="EJL80" s="113"/>
      <c r="EJM80" s="113"/>
      <c r="EJN80" s="113"/>
      <c r="EJO80" s="113"/>
      <c r="EJP80" s="113"/>
      <c r="EJQ80" s="113"/>
      <c r="EJR80" s="113"/>
      <c r="EJS80" s="113"/>
      <c r="EJT80" s="113"/>
      <c r="EJU80" s="113"/>
      <c r="EJV80" s="113"/>
      <c r="EJW80" s="113"/>
      <c r="EJX80" s="113"/>
      <c r="EJY80" s="113"/>
      <c r="EJZ80" s="113"/>
      <c r="EKA80" s="113"/>
      <c r="EKB80" s="113"/>
      <c r="EKC80" s="113"/>
      <c r="EKD80" s="113"/>
      <c r="EKE80" s="113"/>
      <c r="EKF80" s="113"/>
      <c r="EKG80" s="113"/>
      <c r="EKH80" s="113"/>
      <c r="EKI80" s="113"/>
      <c r="EKJ80" s="113"/>
      <c r="EKK80" s="113"/>
      <c r="EKL80" s="113"/>
      <c r="EKM80" s="113"/>
      <c r="EKN80" s="113"/>
      <c r="EKO80" s="113"/>
      <c r="EKP80" s="113"/>
      <c r="EKQ80" s="113"/>
      <c r="EKR80" s="113"/>
      <c r="EKS80" s="113"/>
      <c r="EKT80" s="113"/>
      <c r="EKU80" s="113"/>
      <c r="EKV80" s="113"/>
      <c r="EKW80" s="113"/>
      <c r="EKX80" s="113"/>
      <c r="EKY80" s="113"/>
      <c r="EKZ80" s="113"/>
      <c r="ELA80" s="113"/>
      <c r="ELB80" s="113"/>
      <c r="ELC80" s="113"/>
      <c r="ELD80" s="113"/>
      <c r="ELE80" s="113"/>
      <c r="ELF80" s="113"/>
      <c r="ELG80" s="113"/>
      <c r="ELH80" s="113"/>
      <c r="ELI80" s="113"/>
      <c r="ELJ80" s="113"/>
      <c r="ELK80" s="113"/>
      <c r="ELL80" s="113"/>
      <c r="ELM80" s="113"/>
      <c r="ELN80" s="113"/>
      <c r="ELO80" s="113"/>
      <c r="ELP80" s="113"/>
      <c r="ELQ80" s="113"/>
      <c r="ELR80" s="113"/>
      <c r="ELS80" s="113"/>
      <c r="ELT80" s="113"/>
      <c r="ELU80" s="113"/>
      <c r="ELV80" s="113"/>
      <c r="ELW80" s="113"/>
      <c r="ELX80" s="113"/>
      <c r="ELY80" s="113"/>
      <c r="ELZ80" s="113"/>
      <c r="EMA80" s="113"/>
      <c r="EMB80" s="113"/>
      <c r="EMC80" s="113"/>
      <c r="EMD80" s="113"/>
      <c r="EME80" s="113"/>
      <c r="EMF80" s="113"/>
      <c r="EMG80" s="113"/>
      <c r="EMH80" s="113"/>
      <c r="EMI80" s="113"/>
      <c r="EMJ80" s="113"/>
      <c r="EMK80" s="113"/>
      <c r="EML80" s="113"/>
      <c r="EMM80" s="113"/>
      <c r="EMN80" s="113"/>
      <c r="EMO80" s="113"/>
      <c r="EMP80" s="113"/>
      <c r="EMQ80" s="113"/>
      <c r="EMR80" s="113"/>
      <c r="EMS80" s="113"/>
      <c r="EMT80" s="113"/>
      <c r="EMU80" s="113"/>
      <c r="EMV80" s="113"/>
      <c r="EMW80" s="113"/>
      <c r="EMX80" s="113"/>
      <c r="EMY80" s="113"/>
      <c r="EMZ80" s="113"/>
      <c r="ENA80" s="113"/>
      <c r="ENB80" s="113"/>
      <c r="ENC80" s="113"/>
      <c r="END80" s="113"/>
      <c r="ENE80" s="113"/>
      <c r="ENF80" s="113"/>
      <c r="ENG80" s="113"/>
      <c r="ENH80" s="113"/>
      <c r="ENI80" s="113"/>
      <c r="ENJ80" s="113"/>
      <c r="ENK80" s="113"/>
      <c r="ENL80" s="113"/>
      <c r="ENM80" s="113"/>
      <c r="ENN80" s="113"/>
      <c r="ENO80" s="113"/>
      <c r="ENP80" s="113"/>
      <c r="ENQ80" s="113"/>
      <c r="ENR80" s="113"/>
      <c r="ENS80" s="113"/>
      <c r="ENT80" s="113"/>
      <c r="ENU80" s="113"/>
      <c r="ENV80" s="113"/>
      <c r="ENW80" s="113"/>
      <c r="ENX80" s="113"/>
      <c r="ENY80" s="113"/>
      <c r="ENZ80" s="113"/>
      <c r="EOA80" s="113"/>
      <c r="EOB80" s="113"/>
      <c r="EOC80" s="113"/>
      <c r="EOD80" s="113"/>
      <c r="EOE80" s="113"/>
      <c r="EOF80" s="113"/>
      <c r="EOG80" s="113"/>
      <c r="EOH80" s="113"/>
      <c r="EOI80" s="113"/>
      <c r="EOJ80" s="113"/>
      <c r="EOK80" s="113"/>
      <c r="EOL80" s="113"/>
      <c r="EOM80" s="113"/>
      <c r="EON80" s="113"/>
      <c r="EOO80" s="113"/>
      <c r="EOP80" s="113"/>
      <c r="EOQ80" s="113"/>
      <c r="EOR80" s="113"/>
      <c r="EOS80" s="113"/>
      <c r="EOT80" s="113"/>
      <c r="EOU80" s="113"/>
      <c r="EOV80" s="113"/>
      <c r="EOW80" s="113"/>
      <c r="EOX80" s="113"/>
      <c r="EPE80" s="113"/>
      <c r="EPF80" s="113"/>
      <c r="EPG80" s="113"/>
      <c r="EPH80" s="113"/>
      <c r="EPI80" s="113"/>
      <c r="EPJ80" s="113"/>
      <c r="EPK80" s="113"/>
      <c r="EPL80" s="113"/>
      <c r="EPM80" s="113"/>
      <c r="EPN80" s="113"/>
      <c r="EPO80" s="113"/>
      <c r="EPP80" s="113"/>
      <c r="EPQ80" s="113"/>
      <c r="EPR80" s="113"/>
      <c r="EPS80" s="113"/>
      <c r="EPT80" s="113"/>
      <c r="EPU80" s="113"/>
      <c r="EPV80" s="113"/>
      <c r="EPW80" s="113"/>
      <c r="EPX80" s="113"/>
      <c r="EPY80" s="113"/>
      <c r="EPZ80" s="113"/>
      <c r="EQA80" s="113"/>
      <c r="EQB80" s="113"/>
      <c r="EQC80" s="113"/>
      <c r="EQD80" s="113"/>
      <c r="EQE80" s="113"/>
      <c r="EQF80" s="113"/>
      <c r="EQG80" s="113"/>
      <c r="EQH80" s="113"/>
      <c r="EQI80" s="113"/>
      <c r="EQJ80" s="113"/>
      <c r="EQK80" s="113"/>
      <c r="EQL80" s="113"/>
      <c r="EQM80" s="113"/>
      <c r="EQN80" s="113"/>
      <c r="EQO80" s="113"/>
      <c r="EQP80" s="113"/>
      <c r="EQQ80" s="113"/>
      <c r="EQR80" s="113"/>
      <c r="EQS80" s="113"/>
      <c r="EQT80" s="113"/>
      <c r="EQU80" s="113"/>
      <c r="EQV80" s="113"/>
      <c r="EQW80" s="113"/>
      <c r="EQX80" s="113"/>
      <c r="EQY80" s="113"/>
      <c r="EQZ80" s="113"/>
      <c r="ERA80" s="113"/>
      <c r="ERB80" s="113"/>
      <c r="ERC80" s="113"/>
      <c r="ERD80" s="113"/>
      <c r="ERE80" s="113"/>
      <c r="ERF80" s="113"/>
      <c r="ERG80" s="113"/>
      <c r="ERH80" s="113"/>
      <c r="ERI80" s="113"/>
      <c r="ERJ80" s="113"/>
      <c r="ERK80" s="113"/>
      <c r="ERL80" s="113"/>
      <c r="ERM80" s="113"/>
      <c r="ERN80" s="113"/>
      <c r="ERO80" s="113"/>
      <c r="ERP80" s="113"/>
      <c r="ERQ80" s="113"/>
      <c r="ERR80" s="113"/>
      <c r="ERS80" s="113"/>
      <c r="ERT80" s="113"/>
      <c r="ERU80" s="113"/>
      <c r="ERV80" s="113"/>
      <c r="ERW80" s="113"/>
      <c r="ERX80" s="113"/>
      <c r="ERY80" s="113"/>
      <c r="ERZ80" s="113"/>
      <c r="ESA80" s="113"/>
      <c r="ESB80" s="113"/>
      <c r="ESC80" s="113"/>
      <c r="ESD80" s="113"/>
      <c r="ESE80" s="113"/>
      <c r="ESF80" s="113"/>
      <c r="ESG80" s="113"/>
      <c r="ESH80" s="113"/>
      <c r="ESI80" s="113"/>
      <c r="ESJ80" s="113"/>
      <c r="ESK80" s="113"/>
      <c r="ESL80" s="113"/>
      <c r="ESM80" s="113"/>
      <c r="ESN80" s="113"/>
      <c r="ESO80" s="113"/>
      <c r="ESP80" s="113"/>
      <c r="ESQ80" s="113"/>
      <c r="ESR80" s="113"/>
      <c r="ESS80" s="113"/>
      <c r="EST80" s="113"/>
      <c r="ESU80" s="113"/>
      <c r="ESV80" s="113"/>
      <c r="ESW80" s="113"/>
      <c r="ESX80" s="113"/>
      <c r="ESY80" s="113"/>
      <c r="ESZ80" s="113"/>
      <c r="ETA80" s="113"/>
      <c r="ETB80" s="113"/>
      <c r="ETC80" s="113"/>
      <c r="ETD80" s="113"/>
      <c r="ETE80" s="113"/>
      <c r="ETF80" s="113"/>
      <c r="ETG80" s="113"/>
      <c r="ETH80" s="113"/>
      <c r="ETI80" s="113"/>
      <c r="ETJ80" s="113"/>
      <c r="ETK80" s="113"/>
      <c r="ETL80" s="113"/>
      <c r="ETM80" s="113"/>
      <c r="ETN80" s="113"/>
      <c r="ETO80" s="113"/>
      <c r="ETP80" s="113"/>
      <c r="ETQ80" s="113"/>
      <c r="ETR80" s="113"/>
      <c r="ETS80" s="113"/>
      <c r="ETT80" s="113"/>
      <c r="ETU80" s="113"/>
      <c r="ETV80" s="113"/>
      <c r="ETW80" s="113"/>
      <c r="ETX80" s="113"/>
      <c r="ETY80" s="113"/>
      <c r="ETZ80" s="113"/>
      <c r="EUA80" s="113"/>
      <c r="EUB80" s="113"/>
      <c r="EUC80" s="113"/>
      <c r="EUD80" s="113"/>
      <c r="EUE80" s="113"/>
      <c r="EUF80" s="113"/>
      <c r="EUG80" s="113"/>
      <c r="EUH80" s="113"/>
      <c r="EUI80" s="113"/>
      <c r="EUJ80" s="113"/>
      <c r="EUK80" s="113"/>
      <c r="EUL80" s="113"/>
      <c r="EUM80" s="113"/>
      <c r="EUN80" s="113"/>
      <c r="EUO80" s="113"/>
      <c r="EUP80" s="113"/>
      <c r="EUQ80" s="113"/>
      <c r="EUR80" s="113"/>
      <c r="EUS80" s="113"/>
      <c r="EUT80" s="113"/>
      <c r="EUU80" s="113"/>
      <c r="EUV80" s="113"/>
      <c r="EUW80" s="113"/>
      <c r="EUX80" s="113"/>
      <c r="EUY80" s="113"/>
      <c r="EUZ80" s="113"/>
      <c r="EVA80" s="113"/>
      <c r="EVB80" s="113"/>
      <c r="EVC80" s="113"/>
      <c r="EVD80" s="113"/>
      <c r="EVE80" s="113"/>
      <c r="EVF80" s="113"/>
      <c r="EVG80" s="113"/>
      <c r="EVH80" s="113"/>
      <c r="EVI80" s="113"/>
      <c r="EVJ80" s="113"/>
      <c r="EVK80" s="113"/>
      <c r="EVL80" s="113"/>
      <c r="EVM80" s="113"/>
      <c r="EVN80" s="113"/>
      <c r="EVO80" s="113"/>
      <c r="EVP80" s="113"/>
      <c r="EVQ80" s="113"/>
      <c r="EVR80" s="113"/>
      <c r="EVS80" s="113"/>
      <c r="EVT80" s="113"/>
      <c r="EVU80" s="113"/>
      <c r="EVV80" s="113"/>
      <c r="EVW80" s="113"/>
      <c r="EVX80" s="113"/>
      <c r="EVY80" s="113"/>
      <c r="EVZ80" s="113"/>
      <c r="EWA80" s="113"/>
      <c r="EWB80" s="113"/>
      <c r="EWC80" s="113"/>
      <c r="EWD80" s="113"/>
      <c r="EWE80" s="113"/>
      <c r="EWF80" s="113"/>
      <c r="EWG80" s="113"/>
      <c r="EWH80" s="113"/>
      <c r="EWI80" s="113"/>
      <c r="EWJ80" s="113"/>
      <c r="EWK80" s="113"/>
      <c r="EWL80" s="113"/>
      <c r="EWM80" s="113"/>
      <c r="EWN80" s="113"/>
      <c r="EWO80" s="113"/>
      <c r="EWP80" s="113"/>
      <c r="EWQ80" s="113"/>
      <c r="EWR80" s="113"/>
      <c r="EWS80" s="113"/>
      <c r="EWT80" s="113"/>
      <c r="EWU80" s="113"/>
      <c r="EWV80" s="113"/>
      <c r="EWW80" s="113"/>
      <c r="EWX80" s="113"/>
      <c r="EWY80" s="113"/>
      <c r="EWZ80" s="113"/>
      <c r="EXA80" s="113"/>
      <c r="EXB80" s="113"/>
      <c r="EXC80" s="113"/>
      <c r="EXD80" s="113"/>
      <c r="EXE80" s="113"/>
      <c r="EXF80" s="113"/>
      <c r="EXG80" s="113"/>
      <c r="EXH80" s="113"/>
      <c r="EXI80" s="113"/>
      <c r="EXJ80" s="113"/>
      <c r="EXK80" s="113"/>
      <c r="EXL80" s="113"/>
      <c r="EXM80" s="113"/>
      <c r="EXN80" s="113"/>
      <c r="EXO80" s="113"/>
      <c r="EXP80" s="113"/>
      <c r="EXQ80" s="113"/>
      <c r="EXR80" s="113"/>
      <c r="EXS80" s="113"/>
      <c r="EXT80" s="113"/>
      <c r="EXU80" s="113"/>
      <c r="EXV80" s="113"/>
      <c r="EXW80" s="113"/>
      <c r="EXX80" s="113"/>
      <c r="EXY80" s="113"/>
      <c r="EXZ80" s="113"/>
      <c r="EYA80" s="113"/>
      <c r="EYB80" s="113"/>
      <c r="EYC80" s="113"/>
      <c r="EYD80" s="113"/>
      <c r="EYE80" s="113"/>
      <c r="EYF80" s="113"/>
      <c r="EYG80" s="113"/>
      <c r="EYH80" s="113"/>
      <c r="EYI80" s="113"/>
      <c r="EYJ80" s="113"/>
      <c r="EYK80" s="113"/>
      <c r="EYL80" s="113"/>
      <c r="EYM80" s="113"/>
      <c r="EYN80" s="113"/>
      <c r="EYO80" s="113"/>
      <c r="EYP80" s="113"/>
      <c r="EYQ80" s="113"/>
      <c r="EYR80" s="113"/>
      <c r="EYS80" s="113"/>
      <c r="EYT80" s="113"/>
      <c r="EZA80" s="113"/>
      <c r="EZB80" s="113"/>
      <c r="EZC80" s="113"/>
      <c r="EZD80" s="113"/>
      <c r="EZE80" s="113"/>
      <c r="EZF80" s="113"/>
      <c r="EZG80" s="113"/>
      <c r="EZH80" s="113"/>
      <c r="EZI80" s="113"/>
      <c r="EZJ80" s="113"/>
      <c r="EZK80" s="113"/>
      <c r="EZL80" s="113"/>
      <c r="EZM80" s="113"/>
      <c r="EZN80" s="113"/>
      <c r="EZO80" s="113"/>
      <c r="EZP80" s="113"/>
      <c r="EZQ80" s="113"/>
      <c r="EZR80" s="113"/>
      <c r="EZS80" s="113"/>
      <c r="EZT80" s="113"/>
      <c r="EZU80" s="113"/>
      <c r="EZV80" s="113"/>
      <c r="EZW80" s="113"/>
      <c r="EZX80" s="113"/>
      <c r="EZY80" s="113"/>
      <c r="EZZ80" s="113"/>
      <c r="FAA80" s="113"/>
      <c r="FAB80" s="113"/>
      <c r="FAC80" s="113"/>
      <c r="FAD80" s="113"/>
      <c r="FAE80" s="113"/>
      <c r="FAF80" s="113"/>
      <c r="FAG80" s="113"/>
      <c r="FAH80" s="113"/>
      <c r="FAI80" s="113"/>
      <c r="FAJ80" s="113"/>
      <c r="FAK80" s="113"/>
      <c r="FAL80" s="113"/>
      <c r="FAM80" s="113"/>
      <c r="FAN80" s="113"/>
      <c r="FAO80" s="113"/>
      <c r="FAP80" s="113"/>
      <c r="FAQ80" s="113"/>
      <c r="FAR80" s="113"/>
      <c r="FAS80" s="113"/>
      <c r="FAT80" s="113"/>
      <c r="FAU80" s="113"/>
      <c r="FAV80" s="113"/>
      <c r="FAW80" s="113"/>
      <c r="FAX80" s="113"/>
      <c r="FAY80" s="113"/>
      <c r="FAZ80" s="113"/>
      <c r="FBA80" s="113"/>
      <c r="FBB80" s="113"/>
      <c r="FBC80" s="113"/>
      <c r="FBD80" s="113"/>
      <c r="FBE80" s="113"/>
      <c r="FBF80" s="113"/>
      <c r="FBG80" s="113"/>
      <c r="FBH80" s="113"/>
      <c r="FBI80" s="113"/>
      <c r="FBJ80" s="113"/>
      <c r="FBK80" s="113"/>
      <c r="FBL80" s="113"/>
      <c r="FBM80" s="113"/>
      <c r="FBN80" s="113"/>
      <c r="FBO80" s="113"/>
      <c r="FBP80" s="113"/>
      <c r="FBQ80" s="113"/>
      <c r="FBR80" s="113"/>
      <c r="FBS80" s="113"/>
      <c r="FBT80" s="113"/>
      <c r="FBU80" s="113"/>
      <c r="FBV80" s="113"/>
      <c r="FBW80" s="113"/>
      <c r="FBX80" s="113"/>
      <c r="FBY80" s="113"/>
      <c r="FBZ80" s="113"/>
      <c r="FCA80" s="113"/>
      <c r="FCB80" s="113"/>
      <c r="FCC80" s="113"/>
      <c r="FCD80" s="113"/>
      <c r="FCE80" s="113"/>
      <c r="FCF80" s="113"/>
      <c r="FCG80" s="113"/>
      <c r="FCH80" s="113"/>
      <c r="FCI80" s="113"/>
      <c r="FCJ80" s="113"/>
      <c r="FCK80" s="113"/>
      <c r="FCL80" s="113"/>
      <c r="FCM80" s="113"/>
      <c r="FCN80" s="113"/>
      <c r="FCO80" s="113"/>
      <c r="FCP80" s="113"/>
      <c r="FCQ80" s="113"/>
      <c r="FCR80" s="113"/>
      <c r="FCS80" s="113"/>
      <c r="FCT80" s="113"/>
      <c r="FCU80" s="113"/>
      <c r="FCV80" s="113"/>
      <c r="FCW80" s="113"/>
      <c r="FCX80" s="113"/>
      <c r="FCY80" s="113"/>
      <c r="FCZ80" s="113"/>
      <c r="FDA80" s="113"/>
      <c r="FDB80" s="113"/>
      <c r="FDC80" s="113"/>
      <c r="FDD80" s="113"/>
      <c r="FDE80" s="113"/>
      <c r="FDF80" s="113"/>
      <c r="FDG80" s="113"/>
      <c r="FDH80" s="113"/>
      <c r="FDI80" s="113"/>
      <c r="FDJ80" s="113"/>
      <c r="FDK80" s="113"/>
      <c r="FDL80" s="113"/>
      <c r="FDM80" s="113"/>
      <c r="FDN80" s="113"/>
      <c r="FDO80" s="113"/>
      <c r="FDP80" s="113"/>
      <c r="FDQ80" s="113"/>
      <c r="FDR80" s="113"/>
      <c r="FDS80" s="113"/>
      <c r="FDT80" s="113"/>
      <c r="FDU80" s="113"/>
      <c r="FDV80" s="113"/>
      <c r="FDW80" s="113"/>
      <c r="FDX80" s="113"/>
      <c r="FDY80" s="113"/>
      <c r="FDZ80" s="113"/>
      <c r="FEA80" s="113"/>
      <c r="FEB80" s="113"/>
      <c r="FEC80" s="113"/>
      <c r="FED80" s="113"/>
      <c r="FEE80" s="113"/>
      <c r="FEF80" s="113"/>
      <c r="FEG80" s="113"/>
      <c r="FEH80" s="113"/>
      <c r="FEI80" s="113"/>
      <c r="FEJ80" s="113"/>
      <c r="FEK80" s="113"/>
      <c r="FEL80" s="113"/>
      <c r="FEM80" s="113"/>
      <c r="FEN80" s="113"/>
      <c r="FEO80" s="113"/>
      <c r="FEP80" s="113"/>
      <c r="FEQ80" s="113"/>
      <c r="FER80" s="113"/>
      <c r="FES80" s="113"/>
      <c r="FET80" s="113"/>
      <c r="FEU80" s="113"/>
      <c r="FEV80" s="113"/>
      <c r="FEW80" s="113"/>
      <c r="FEX80" s="113"/>
      <c r="FEY80" s="113"/>
      <c r="FEZ80" s="113"/>
      <c r="FFA80" s="113"/>
      <c r="FFB80" s="113"/>
      <c r="FFC80" s="113"/>
      <c r="FFD80" s="113"/>
      <c r="FFE80" s="113"/>
      <c r="FFF80" s="113"/>
      <c r="FFG80" s="113"/>
      <c r="FFH80" s="113"/>
      <c r="FFI80" s="113"/>
      <c r="FFJ80" s="113"/>
      <c r="FFK80" s="113"/>
      <c r="FFL80" s="113"/>
      <c r="FFM80" s="113"/>
      <c r="FFN80" s="113"/>
      <c r="FFO80" s="113"/>
      <c r="FFP80" s="113"/>
      <c r="FFQ80" s="113"/>
      <c r="FFR80" s="113"/>
      <c r="FFS80" s="113"/>
      <c r="FFT80" s="113"/>
      <c r="FFU80" s="113"/>
      <c r="FFV80" s="113"/>
      <c r="FFW80" s="113"/>
      <c r="FFX80" s="113"/>
      <c r="FFY80" s="113"/>
      <c r="FFZ80" s="113"/>
      <c r="FGA80" s="113"/>
      <c r="FGB80" s="113"/>
      <c r="FGC80" s="113"/>
      <c r="FGD80" s="113"/>
      <c r="FGE80" s="113"/>
      <c r="FGF80" s="113"/>
      <c r="FGG80" s="113"/>
      <c r="FGH80" s="113"/>
      <c r="FGI80" s="113"/>
      <c r="FGJ80" s="113"/>
      <c r="FGK80" s="113"/>
      <c r="FGL80" s="113"/>
      <c r="FGM80" s="113"/>
      <c r="FGN80" s="113"/>
      <c r="FGO80" s="113"/>
      <c r="FGP80" s="113"/>
      <c r="FGQ80" s="113"/>
      <c r="FGR80" s="113"/>
      <c r="FGS80" s="113"/>
      <c r="FGT80" s="113"/>
      <c r="FGU80" s="113"/>
      <c r="FGV80" s="113"/>
      <c r="FGW80" s="113"/>
      <c r="FGX80" s="113"/>
      <c r="FGY80" s="113"/>
      <c r="FGZ80" s="113"/>
      <c r="FHA80" s="113"/>
      <c r="FHB80" s="113"/>
      <c r="FHC80" s="113"/>
      <c r="FHD80" s="113"/>
      <c r="FHE80" s="113"/>
      <c r="FHF80" s="113"/>
      <c r="FHG80" s="113"/>
      <c r="FHH80" s="113"/>
      <c r="FHI80" s="113"/>
      <c r="FHJ80" s="113"/>
      <c r="FHK80" s="113"/>
      <c r="FHL80" s="113"/>
      <c r="FHM80" s="113"/>
      <c r="FHN80" s="113"/>
      <c r="FHO80" s="113"/>
      <c r="FHP80" s="113"/>
      <c r="FHQ80" s="113"/>
      <c r="FHR80" s="113"/>
      <c r="FHS80" s="113"/>
      <c r="FHT80" s="113"/>
      <c r="FHU80" s="113"/>
      <c r="FHV80" s="113"/>
      <c r="FHW80" s="113"/>
      <c r="FHX80" s="113"/>
      <c r="FHY80" s="113"/>
      <c r="FHZ80" s="113"/>
      <c r="FIA80" s="113"/>
      <c r="FIB80" s="113"/>
      <c r="FIC80" s="113"/>
      <c r="FID80" s="113"/>
      <c r="FIE80" s="113"/>
      <c r="FIF80" s="113"/>
      <c r="FIG80" s="113"/>
      <c r="FIH80" s="113"/>
      <c r="FII80" s="113"/>
      <c r="FIJ80" s="113"/>
      <c r="FIK80" s="113"/>
      <c r="FIL80" s="113"/>
      <c r="FIM80" s="113"/>
      <c r="FIN80" s="113"/>
      <c r="FIO80" s="113"/>
      <c r="FIP80" s="113"/>
      <c r="FIW80" s="113"/>
      <c r="FIX80" s="113"/>
      <c r="FIY80" s="113"/>
      <c r="FIZ80" s="113"/>
      <c r="FJA80" s="113"/>
      <c r="FJB80" s="113"/>
      <c r="FJC80" s="113"/>
      <c r="FJD80" s="113"/>
      <c r="FJE80" s="113"/>
      <c r="FJF80" s="113"/>
      <c r="FJG80" s="113"/>
      <c r="FJH80" s="113"/>
      <c r="FJI80" s="113"/>
      <c r="FJJ80" s="113"/>
      <c r="FJK80" s="113"/>
      <c r="FJL80" s="113"/>
      <c r="FJM80" s="113"/>
      <c r="FJN80" s="113"/>
      <c r="FJO80" s="113"/>
      <c r="FJP80" s="113"/>
      <c r="FJQ80" s="113"/>
      <c r="FJR80" s="113"/>
      <c r="FJS80" s="113"/>
      <c r="FJT80" s="113"/>
      <c r="FJU80" s="113"/>
      <c r="FJV80" s="113"/>
      <c r="FJW80" s="113"/>
      <c r="FJX80" s="113"/>
      <c r="FJY80" s="113"/>
      <c r="FJZ80" s="113"/>
      <c r="FKA80" s="113"/>
      <c r="FKB80" s="113"/>
      <c r="FKC80" s="113"/>
      <c r="FKD80" s="113"/>
      <c r="FKE80" s="113"/>
      <c r="FKF80" s="113"/>
      <c r="FKG80" s="113"/>
      <c r="FKH80" s="113"/>
      <c r="FKI80" s="113"/>
      <c r="FKJ80" s="113"/>
      <c r="FKK80" s="113"/>
      <c r="FKL80" s="113"/>
      <c r="FKM80" s="113"/>
      <c r="FKN80" s="113"/>
      <c r="FKO80" s="113"/>
      <c r="FKP80" s="113"/>
      <c r="FKQ80" s="113"/>
      <c r="FKR80" s="113"/>
      <c r="FKS80" s="113"/>
      <c r="FKT80" s="113"/>
      <c r="FKU80" s="113"/>
      <c r="FKV80" s="113"/>
      <c r="FKW80" s="113"/>
      <c r="FKX80" s="113"/>
      <c r="FKY80" s="113"/>
      <c r="FKZ80" s="113"/>
      <c r="FLA80" s="113"/>
      <c r="FLB80" s="113"/>
      <c r="FLC80" s="113"/>
      <c r="FLD80" s="113"/>
      <c r="FLE80" s="113"/>
      <c r="FLF80" s="113"/>
      <c r="FLG80" s="113"/>
      <c r="FLH80" s="113"/>
      <c r="FLI80" s="113"/>
      <c r="FLJ80" s="113"/>
      <c r="FLK80" s="113"/>
      <c r="FLL80" s="113"/>
      <c r="FLM80" s="113"/>
      <c r="FLN80" s="113"/>
      <c r="FLO80" s="113"/>
      <c r="FLP80" s="113"/>
      <c r="FLQ80" s="113"/>
      <c r="FLR80" s="113"/>
      <c r="FLS80" s="113"/>
      <c r="FLT80" s="113"/>
      <c r="FLU80" s="113"/>
      <c r="FLV80" s="113"/>
      <c r="FLW80" s="113"/>
      <c r="FLX80" s="113"/>
      <c r="FLY80" s="113"/>
      <c r="FLZ80" s="113"/>
      <c r="FMA80" s="113"/>
      <c r="FMB80" s="113"/>
      <c r="FMC80" s="113"/>
      <c r="FMD80" s="113"/>
      <c r="FME80" s="113"/>
      <c r="FMF80" s="113"/>
      <c r="FMG80" s="113"/>
      <c r="FMH80" s="113"/>
      <c r="FMI80" s="113"/>
      <c r="FMJ80" s="113"/>
      <c r="FMK80" s="113"/>
      <c r="FML80" s="113"/>
      <c r="FMM80" s="113"/>
      <c r="FMN80" s="113"/>
      <c r="FMO80" s="113"/>
      <c r="FMP80" s="113"/>
      <c r="FMQ80" s="113"/>
      <c r="FMR80" s="113"/>
      <c r="FMS80" s="113"/>
      <c r="FMT80" s="113"/>
      <c r="FMU80" s="113"/>
      <c r="FMV80" s="113"/>
      <c r="FMW80" s="113"/>
      <c r="FMX80" s="113"/>
      <c r="FMY80" s="113"/>
      <c r="FMZ80" s="113"/>
      <c r="FNA80" s="113"/>
      <c r="FNB80" s="113"/>
      <c r="FNC80" s="113"/>
      <c r="FND80" s="113"/>
      <c r="FNE80" s="113"/>
      <c r="FNF80" s="113"/>
      <c r="FNG80" s="113"/>
      <c r="FNH80" s="113"/>
      <c r="FNI80" s="113"/>
      <c r="FNJ80" s="113"/>
      <c r="FNK80" s="113"/>
      <c r="FNL80" s="113"/>
      <c r="FNM80" s="113"/>
      <c r="FNN80" s="113"/>
      <c r="FNO80" s="113"/>
      <c r="FNP80" s="113"/>
      <c r="FNQ80" s="113"/>
      <c r="FNR80" s="113"/>
      <c r="FNS80" s="113"/>
      <c r="FNT80" s="113"/>
      <c r="FNU80" s="113"/>
      <c r="FNV80" s="113"/>
      <c r="FNW80" s="113"/>
      <c r="FNX80" s="113"/>
      <c r="FNY80" s="113"/>
      <c r="FNZ80" s="113"/>
      <c r="FOA80" s="113"/>
      <c r="FOB80" s="113"/>
      <c r="FOC80" s="113"/>
      <c r="FOD80" s="113"/>
      <c r="FOE80" s="113"/>
      <c r="FOF80" s="113"/>
      <c r="FOG80" s="113"/>
      <c r="FOH80" s="113"/>
      <c r="FOI80" s="113"/>
      <c r="FOJ80" s="113"/>
      <c r="FOK80" s="113"/>
      <c r="FOL80" s="113"/>
      <c r="FOM80" s="113"/>
      <c r="FON80" s="113"/>
      <c r="FOO80" s="113"/>
      <c r="FOP80" s="113"/>
      <c r="FOQ80" s="113"/>
      <c r="FOR80" s="113"/>
      <c r="FOS80" s="113"/>
      <c r="FOT80" s="113"/>
      <c r="FOU80" s="113"/>
      <c r="FOV80" s="113"/>
      <c r="FOW80" s="113"/>
      <c r="FOX80" s="113"/>
      <c r="FOY80" s="113"/>
      <c r="FOZ80" s="113"/>
      <c r="FPA80" s="113"/>
      <c r="FPB80" s="113"/>
      <c r="FPC80" s="113"/>
      <c r="FPD80" s="113"/>
      <c r="FPE80" s="113"/>
      <c r="FPF80" s="113"/>
      <c r="FPG80" s="113"/>
      <c r="FPH80" s="113"/>
      <c r="FPI80" s="113"/>
      <c r="FPJ80" s="113"/>
      <c r="FPK80" s="113"/>
      <c r="FPL80" s="113"/>
      <c r="FPM80" s="113"/>
      <c r="FPN80" s="113"/>
      <c r="FPO80" s="113"/>
      <c r="FPP80" s="113"/>
      <c r="FPQ80" s="113"/>
      <c r="FPR80" s="113"/>
      <c r="FPS80" s="113"/>
      <c r="FPT80" s="113"/>
      <c r="FPU80" s="113"/>
      <c r="FPV80" s="113"/>
      <c r="FPW80" s="113"/>
      <c r="FPX80" s="113"/>
      <c r="FPY80" s="113"/>
      <c r="FPZ80" s="113"/>
      <c r="FQA80" s="113"/>
      <c r="FQB80" s="113"/>
      <c r="FQC80" s="113"/>
      <c r="FQD80" s="113"/>
      <c r="FQE80" s="113"/>
      <c r="FQF80" s="113"/>
      <c r="FQG80" s="113"/>
      <c r="FQH80" s="113"/>
      <c r="FQI80" s="113"/>
      <c r="FQJ80" s="113"/>
      <c r="FQK80" s="113"/>
      <c r="FQL80" s="113"/>
      <c r="FQM80" s="113"/>
      <c r="FQN80" s="113"/>
      <c r="FQO80" s="113"/>
      <c r="FQP80" s="113"/>
      <c r="FQQ80" s="113"/>
      <c r="FQR80" s="113"/>
      <c r="FQS80" s="113"/>
      <c r="FQT80" s="113"/>
      <c r="FQU80" s="113"/>
      <c r="FQV80" s="113"/>
      <c r="FQW80" s="113"/>
      <c r="FQX80" s="113"/>
      <c r="FQY80" s="113"/>
      <c r="FQZ80" s="113"/>
      <c r="FRA80" s="113"/>
      <c r="FRB80" s="113"/>
      <c r="FRC80" s="113"/>
      <c r="FRD80" s="113"/>
      <c r="FRE80" s="113"/>
      <c r="FRF80" s="113"/>
      <c r="FRG80" s="113"/>
      <c r="FRH80" s="113"/>
      <c r="FRI80" s="113"/>
      <c r="FRJ80" s="113"/>
      <c r="FRK80" s="113"/>
      <c r="FRL80" s="113"/>
      <c r="FRM80" s="113"/>
      <c r="FRN80" s="113"/>
      <c r="FRO80" s="113"/>
      <c r="FRP80" s="113"/>
      <c r="FRQ80" s="113"/>
      <c r="FRR80" s="113"/>
      <c r="FRS80" s="113"/>
      <c r="FRT80" s="113"/>
      <c r="FRU80" s="113"/>
      <c r="FRV80" s="113"/>
      <c r="FRW80" s="113"/>
      <c r="FRX80" s="113"/>
      <c r="FRY80" s="113"/>
      <c r="FRZ80" s="113"/>
      <c r="FSA80" s="113"/>
      <c r="FSB80" s="113"/>
      <c r="FSC80" s="113"/>
      <c r="FSD80" s="113"/>
      <c r="FSE80" s="113"/>
      <c r="FSF80" s="113"/>
      <c r="FSG80" s="113"/>
      <c r="FSH80" s="113"/>
      <c r="FSI80" s="113"/>
      <c r="FSJ80" s="113"/>
      <c r="FSK80" s="113"/>
      <c r="FSL80" s="113"/>
      <c r="FSS80" s="113"/>
      <c r="FST80" s="113"/>
      <c r="FSU80" s="113"/>
      <c r="FSV80" s="113"/>
      <c r="FSW80" s="113"/>
      <c r="FSX80" s="113"/>
      <c r="FSY80" s="113"/>
      <c r="FSZ80" s="113"/>
      <c r="FTA80" s="113"/>
      <c r="FTB80" s="113"/>
      <c r="FTC80" s="113"/>
      <c r="FTD80" s="113"/>
      <c r="FTE80" s="113"/>
      <c r="FTF80" s="113"/>
      <c r="FTG80" s="113"/>
      <c r="FTH80" s="113"/>
      <c r="FTI80" s="113"/>
      <c r="FTJ80" s="113"/>
      <c r="FTK80" s="113"/>
      <c r="FTL80" s="113"/>
      <c r="FTM80" s="113"/>
      <c r="FTN80" s="113"/>
      <c r="FTO80" s="113"/>
      <c r="FTP80" s="113"/>
      <c r="FTQ80" s="113"/>
      <c r="FTR80" s="113"/>
      <c r="FTS80" s="113"/>
      <c r="FTT80" s="113"/>
      <c r="FTU80" s="113"/>
      <c r="FTV80" s="113"/>
      <c r="FTW80" s="113"/>
      <c r="FTX80" s="113"/>
      <c r="FTY80" s="113"/>
      <c r="FTZ80" s="113"/>
      <c r="FUA80" s="113"/>
      <c r="FUB80" s="113"/>
      <c r="FUC80" s="113"/>
      <c r="FUD80" s="113"/>
      <c r="FUE80" s="113"/>
      <c r="FUF80" s="113"/>
      <c r="FUG80" s="113"/>
      <c r="FUH80" s="113"/>
      <c r="FUI80" s="113"/>
      <c r="FUJ80" s="113"/>
      <c r="FUK80" s="113"/>
      <c r="FUL80" s="113"/>
      <c r="FUM80" s="113"/>
      <c r="FUN80" s="113"/>
      <c r="FUO80" s="113"/>
      <c r="FUP80" s="113"/>
      <c r="FUQ80" s="113"/>
      <c r="FUR80" s="113"/>
      <c r="FUS80" s="113"/>
      <c r="FUT80" s="113"/>
      <c r="FUU80" s="113"/>
      <c r="FUV80" s="113"/>
      <c r="FUW80" s="113"/>
      <c r="FUX80" s="113"/>
      <c r="FUY80" s="113"/>
      <c r="FUZ80" s="113"/>
      <c r="FVA80" s="113"/>
      <c r="FVB80" s="113"/>
      <c r="FVC80" s="113"/>
      <c r="FVD80" s="113"/>
      <c r="FVE80" s="113"/>
      <c r="FVF80" s="113"/>
      <c r="FVG80" s="113"/>
      <c r="FVH80" s="113"/>
      <c r="FVI80" s="113"/>
      <c r="FVJ80" s="113"/>
      <c r="FVK80" s="113"/>
      <c r="FVL80" s="113"/>
      <c r="FVM80" s="113"/>
      <c r="FVN80" s="113"/>
      <c r="FVO80" s="113"/>
      <c r="FVP80" s="113"/>
      <c r="FVQ80" s="113"/>
      <c r="FVR80" s="113"/>
      <c r="FVS80" s="113"/>
      <c r="FVT80" s="113"/>
      <c r="FVU80" s="113"/>
      <c r="FVV80" s="113"/>
      <c r="FVW80" s="113"/>
      <c r="FVX80" s="113"/>
      <c r="FVY80" s="113"/>
      <c r="FVZ80" s="113"/>
      <c r="FWA80" s="113"/>
      <c r="FWB80" s="113"/>
      <c r="FWC80" s="113"/>
      <c r="FWD80" s="113"/>
      <c r="FWE80" s="113"/>
      <c r="FWF80" s="113"/>
      <c r="FWG80" s="113"/>
      <c r="FWH80" s="113"/>
      <c r="FWI80" s="113"/>
      <c r="FWJ80" s="113"/>
      <c r="FWK80" s="113"/>
      <c r="FWL80" s="113"/>
      <c r="FWM80" s="113"/>
      <c r="FWN80" s="113"/>
      <c r="FWO80" s="113"/>
      <c r="FWP80" s="113"/>
      <c r="FWQ80" s="113"/>
      <c r="FWR80" s="113"/>
      <c r="FWS80" s="113"/>
      <c r="FWT80" s="113"/>
      <c r="FWU80" s="113"/>
      <c r="FWV80" s="113"/>
      <c r="FWW80" s="113"/>
      <c r="FWX80" s="113"/>
      <c r="FWY80" s="113"/>
      <c r="FWZ80" s="113"/>
      <c r="FXA80" s="113"/>
      <c r="FXB80" s="113"/>
      <c r="FXC80" s="113"/>
      <c r="FXD80" s="113"/>
      <c r="FXE80" s="113"/>
      <c r="FXF80" s="113"/>
      <c r="FXG80" s="113"/>
      <c r="FXH80" s="113"/>
      <c r="FXI80" s="113"/>
      <c r="FXJ80" s="113"/>
      <c r="FXK80" s="113"/>
      <c r="FXL80" s="113"/>
      <c r="FXM80" s="113"/>
      <c r="FXN80" s="113"/>
      <c r="FXO80" s="113"/>
      <c r="FXP80" s="113"/>
      <c r="FXQ80" s="113"/>
      <c r="FXR80" s="113"/>
      <c r="FXS80" s="113"/>
      <c r="FXT80" s="113"/>
      <c r="FXU80" s="113"/>
      <c r="FXV80" s="113"/>
      <c r="FXW80" s="113"/>
      <c r="FXX80" s="113"/>
      <c r="FXY80" s="113"/>
      <c r="FXZ80" s="113"/>
      <c r="FYA80" s="113"/>
      <c r="FYB80" s="113"/>
      <c r="FYC80" s="113"/>
      <c r="FYD80" s="113"/>
      <c r="FYE80" s="113"/>
      <c r="FYF80" s="113"/>
      <c r="FYG80" s="113"/>
      <c r="FYH80" s="113"/>
      <c r="FYI80" s="113"/>
      <c r="FYJ80" s="113"/>
      <c r="FYK80" s="113"/>
      <c r="FYL80" s="113"/>
      <c r="FYM80" s="113"/>
      <c r="FYN80" s="113"/>
      <c r="FYO80" s="113"/>
      <c r="FYP80" s="113"/>
      <c r="FYQ80" s="113"/>
      <c r="FYR80" s="113"/>
      <c r="FYS80" s="113"/>
      <c r="FYT80" s="113"/>
      <c r="FYU80" s="113"/>
      <c r="FYV80" s="113"/>
      <c r="FYW80" s="113"/>
      <c r="FYX80" s="113"/>
      <c r="FYY80" s="113"/>
      <c r="FYZ80" s="113"/>
      <c r="FZA80" s="113"/>
      <c r="FZB80" s="113"/>
      <c r="FZC80" s="113"/>
      <c r="FZD80" s="113"/>
      <c r="FZE80" s="113"/>
      <c r="FZF80" s="113"/>
      <c r="FZG80" s="113"/>
      <c r="FZH80" s="113"/>
      <c r="FZI80" s="113"/>
      <c r="FZJ80" s="113"/>
      <c r="FZK80" s="113"/>
      <c r="FZL80" s="113"/>
      <c r="FZM80" s="113"/>
      <c r="FZN80" s="113"/>
      <c r="FZO80" s="113"/>
      <c r="FZP80" s="113"/>
      <c r="FZQ80" s="113"/>
      <c r="FZR80" s="113"/>
      <c r="FZS80" s="113"/>
      <c r="FZT80" s="113"/>
      <c r="FZU80" s="113"/>
      <c r="FZV80" s="113"/>
      <c r="FZW80" s="113"/>
      <c r="FZX80" s="113"/>
      <c r="FZY80" s="113"/>
      <c r="FZZ80" s="113"/>
      <c r="GAA80" s="113"/>
      <c r="GAB80" s="113"/>
      <c r="GAC80" s="113"/>
      <c r="GAD80" s="113"/>
      <c r="GAE80" s="113"/>
      <c r="GAF80" s="113"/>
      <c r="GAG80" s="113"/>
      <c r="GAH80" s="113"/>
      <c r="GAI80" s="113"/>
      <c r="GAJ80" s="113"/>
      <c r="GAK80" s="113"/>
      <c r="GAL80" s="113"/>
      <c r="GAM80" s="113"/>
      <c r="GAN80" s="113"/>
      <c r="GAO80" s="113"/>
      <c r="GAP80" s="113"/>
      <c r="GAQ80" s="113"/>
      <c r="GAR80" s="113"/>
      <c r="GAS80" s="113"/>
      <c r="GAT80" s="113"/>
      <c r="GAU80" s="113"/>
      <c r="GAV80" s="113"/>
      <c r="GAW80" s="113"/>
      <c r="GAX80" s="113"/>
      <c r="GAY80" s="113"/>
      <c r="GAZ80" s="113"/>
      <c r="GBA80" s="113"/>
      <c r="GBB80" s="113"/>
      <c r="GBC80" s="113"/>
      <c r="GBD80" s="113"/>
      <c r="GBE80" s="113"/>
      <c r="GBF80" s="113"/>
      <c r="GBG80" s="113"/>
      <c r="GBH80" s="113"/>
      <c r="GBI80" s="113"/>
      <c r="GBJ80" s="113"/>
      <c r="GBK80" s="113"/>
      <c r="GBL80" s="113"/>
      <c r="GBM80" s="113"/>
      <c r="GBN80" s="113"/>
      <c r="GBO80" s="113"/>
      <c r="GBP80" s="113"/>
      <c r="GBQ80" s="113"/>
      <c r="GBR80" s="113"/>
      <c r="GBS80" s="113"/>
      <c r="GBT80" s="113"/>
      <c r="GBU80" s="113"/>
      <c r="GBV80" s="113"/>
      <c r="GBW80" s="113"/>
      <c r="GBX80" s="113"/>
      <c r="GBY80" s="113"/>
      <c r="GBZ80" s="113"/>
      <c r="GCA80" s="113"/>
      <c r="GCB80" s="113"/>
      <c r="GCC80" s="113"/>
      <c r="GCD80" s="113"/>
      <c r="GCE80" s="113"/>
      <c r="GCF80" s="113"/>
      <c r="GCG80" s="113"/>
      <c r="GCH80" s="113"/>
      <c r="GCO80" s="113"/>
      <c r="GCP80" s="113"/>
      <c r="GCQ80" s="113"/>
      <c r="GCR80" s="113"/>
      <c r="GCS80" s="113"/>
      <c r="GCT80" s="113"/>
      <c r="GCU80" s="113"/>
      <c r="GCV80" s="113"/>
      <c r="GCW80" s="113"/>
      <c r="GCX80" s="113"/>
      <c r="GCY80" s="113"/>
      <c r="GCZ80" s="113"/>
      <c r="GDA80" s="113"/>
      <c r="GDB80" s="113"/>
      <c r="GDC80" s="113"/>
      <c r="GDD80" s="113"/>
      <c r="GDE80" s="113"/>
      <c r="GDF80" s="113"/>
      <c r="GDG80" s="113"/>
      <c r="GDH80" s="113"/>
      <c r="GDI80" s="113"/>
      <c r="GDJ80" s="113"/>
      <c r="GDK80" s="113"/>
      <c r="GDL80" s="113"/>
      <c r="GDM80" s="113"/>
      <c r="GDN80" s="113"/>
      <c r="GDO80" s="113"/>
      <c r="GDP80" s="113"/>
      <c r="GDQ80" s="113"/>
      <c r="GDR80" s="113"/>
      <c r="GDS80" s="113"/>
      <c r="GDT80" s="113"/>
      <c r="GDU80" s="113"/>
      <c r="GDV80" s="113"/>
      <c r="GDW80" s="113"/>
      <c r="GDX80" s="113"/>
      <c r="GDY80" s="113"/>
      <c r="GDZ80" s="113"/>
      <c r="GEA80" s="113"/>
      <c r="GEB80" s="113"/>
      <c r="GEC80" s="113"/>
      <c r="GED80" s="113"/>
      <c r="GEE80" s="113"/>
      <c r="GEF80" s="113"/>
      <c r="GEG80" s="113"/>
      <c r="GEH80" s="113"/>
      <c r="GEI80" s="113"/>
      <c r="GEJ80" s="113"/>
      <c r="GEK80" s="113"/>
      <c r="GEL80" s="113"/>
      <c r="GEM80" s="113"/>
      <c r="GEN80" s="113"/>
      <c r="GEO80" s="113"/>
      <c r="GEP80" s="113"/>
      <c r="GEQ80" s="113"/>
      <c r="GER80" s="113"/>
      <c r="GES80" s="113"/>
      <c r="GET80" s="113"/>
      <c r="GEU80" s="113"/>
      <c r="GEV80" s="113"/>
      <c r="GEW80" s="113"/>
      <c r="GEX80" s="113"/>
      <c r="GEY80" s="113"/>
      <c r="GEZ80" s="113"/>
      <c r="GFA80" s="113"/>
      <c r="GFB80" s="113"/>
      <c r="GFC80" s="113"/>
      <c r="GFD80" s="113"/>
      <c r="GFE80" s="113"/>
      <c r="GFF80" s="113"/>
      <c r="GFG80" s="113"/>
      <c r="GFH80" s="113"/>
      <c r="GFI80" s="113"/>
      <c r="GFJ80" s="113"/>
      <c r="GFK80" s="113"/>
      <c r="GFL80" s="113"/>
      <c r="GFM80" s="113"/>
      <c r="GFN80" s="113"/>
      <c r="GFO80" s="113"/>
      <c r="GFP80" s="113"/>
      <c r="GFQ80" s="113"/>
      <c r="GFR80" s="113"/>
      <c r="GFS80" s="113"/>
      <c r="GFT80" s="113"/>
      <c r="GFU80" s="113"/>
      <c r="GFV80" s="113"/>
      <c r="GFW80" s="113"/>
      <c r="GFX80" s="113"/>
      <c r="GFY80" s="113"/>
      <c r="GFZ80" s="113"/>
      <c r="GGA80" s="113"/>
      <c r="GGB80" s="113"/>
      <c r="GGC80" s="113"/>
      <c r="GGD80" s="113"/>
      <c r="GGE80" s="113"/>
      <c r="GGF80" s="113"/>
      <c r="GGG80" s="113"/>
      <c r="GGH80" s="113"/>
      <c r="GGI80" s="113"/>
      <c r="GGJ80" s="113"/>
      <c r="GGK80" s="113"/>
      <c r="GGL80" s="113"/>
      <c r="GGM80" s="113"/>
      <c r="GGN80" s="113"/>
      <c r="GGO80" s="113"/>
      <c r="GGP80" s="113"/>
      <c r="GGQ80" s="113"/>
      <c r="GGR80" s="113"/>
      <c r="GGS80" s="113"/>
      <c r="GGT80" s="113"/>
      <c r="GGU80" s="113"/>
      <c r="GGV80" s="113"/>
      <c r="GGW80" s="113"/>
      <c r="GGX80" s="113"/>
      <c r="GGY80" s="113"/>
      <c r="GGZ80" s="113"/>
      <c r="GHA80" s="113"/>
      <c r="GHB80" s="113"/>
      <c r="GHC80" s="113"/>
      <c r="GHD80" s="113"/>
      <c r="GHE80" s="113"/>
      <c r="GHF80" s="113"/>
      <c r="GHG80" s="113"/>
      <c r="GHH80" s="113"/>
      <c r="GHI80" s="113"/>
      <c r="GHJ80" s="113"/>
      <c r="GHK80" s="113"/>
      <c r="GHL80" s="113"/>
      <c r="GHM80" s="113"/>
      <c r="GHN80" s="113"/>
      <c r="GHO80" s="113"/>
      <c r="GHP80" s="113"/>
      <c r="GHQ80" s="113"/>
      <c r="GHR80" s="113"/>
      <c r="GHS80" s="113"/>
      <c r="GHT80" s="113"/>
      <c r="GHU80" s="113"/>
      <c r="GHV80" s="113"/>
      <c r="GHW80" s="113"/>
      <c r="GHX80" s="113"/>
      <c r="GHY80" s="113"/>
      <c r="GHZ80" s="113"/>
      <c r="GIA80" s="113"/>
      <c r="GIB80" s="113"/>
      <c r="GIC80" s="113"/>
      <c r="GID80" s="113"/>
      <c r="GIE80" s="113"/>
      <c r="GIF80" s="113"/>
      <c r="GIG80" s="113"/>
      <c r="GIH80" s="113"/>
      <c r="GII80" s="113"/>
      <c r="GIJ80" s="113"/>
      <c r="GIK80" s="113"/>
      <c r="GIL80" s="113"/>
      <c r="GIM80" s="113"/>
      <c r="GIN80" s="113"/>
      <c r="GIO80" s="113"/>
      <c r="GIP80" s="113"/>
      <c r="GIQ80" s="113"/>
      <c r="GIR80" s="113"/>
      <c r="GIS80" s="113"/>
      <c r="GIT80" s="113"/>
      <c r="GIU80" s="113"/>
      <c r="GIV80" s="113"/>
      <c r="GIW80" s="113"/>
      <c r="GIX80" s="113"/>
      <c r="GIY80" s="113"/>
      <c r="GIZ80" s="113"/>
      <c r="GJA80" s="113"/>
      <c r="GJB80" s="113"/>
      <c r="GJC80" s="113"/>
      <c r="GJD80" s="113"/>
      <c r="GJE80" s="113"/>
      <c r="GJF80" s="113"/>
      <c r="GJG80" s="113"/>
      <c r="GJH80" s="113"/>
      <c r="GJI80" s="113"/>
      <c r="GJJ80" s="113"/>
      <c r="GJK80" s="113"/>
      <c r="GJL80" s="113"/>
      <c r="GJM80" s="113"/>
      <c r="GJN80" s="113"/>
      <c r="GJO80" s="113"/>
      <c r="GJP80" s="113"/>
      <c r="GJQ80" s="113"/>
      <c r="GJR80" s="113"/>
      <c r="GJS80" s="113"/>
      <c r="GJT80" s="113"/>
      <c r="GJU80" s="113"/>
      <c r="GJV80" s="113"/>
      <c r="GJW80" s="113"/>
      <c r="GJX80" s="113"/>
      <c r="GJY80" s="113"/>
      <c r="GJZ80" s="113"/>
      <c r="GKA80" s="113"/>
      <c r="GKB80" s="113"/>
      <c r="GKC80" s="113"/>
      <c r="GKD80" s="113"/>
      <c r="GKE80" s="113"/>
      <c r="GKF80" s="113"/>
      <c r="GKG80" s="113"/>
      <c r="GKH80" s="113"/>
      <c r="GKI80" s="113"/>
      <c r="GKJ80" s="113"/>
      <c r="GKK80" s="113"/>
      <c r="GKL80" s="113"/>
      <c r="GKM80" s="113"/>
      <c r="GKN80" s="113"/>
      <c r="GKO80" s="113"/>
      <c r="GKP80" s="113"/>
      <c r="GKQ80" s="113"/>
      <c r="GKR80" s="113"/>
      <c r="GKS80" s="113"/>
      <c r="GKT80" s="113"/>
      <c r="GKU80" s="113"/>
      <c r="GKV80" s="113"/>
      <c r="GKW80" s="113"/>
      <c r="GKX80" s="113"/>
      <c r="GKY80" s="113"/>
      <c r="GKZ80" s="113"/>
      <c r="GLA80" s="113"/>
      <c r="GLB80" s="113"/>
      <c r="GLC80" s="113"/>
      <c r="GLD80" s="113"/>
      <c r="GLE80" s="113"/>
      <c r="GLF80" s="113"/>
      <c r="GLG80" s="113"/>
      <c r="GLH80" s="113"/>
      <c r="GLI80" s="113"/>
      <c r="GLJ80" s="113"/>
      <c r="GLK80" s="113"/>
      <c r="GLL80" s="113"/>
      <c r="GLM80" s="113"/>
      <c r="GLN80" s="113"/>
      <c r="GLO80" s="113"/>
      <c r="GLP80" s="113"/>
      <c r="GLQ80" s="113"/>
      <c r="GLR80" s="113"/>
      <c r="GLS80" s="113"/>
      <c r="GLT80" s="113"/>
      <c r="GLU80" s="113"/>
      <c r="GLV80" s="113"/>
      <c r="GLW80" s="113"/>
      <c r="GLX80" s="113"/>
      <c r="GLY80" s="113"/>
      <c r="GLZ80" s="113"/>
      <c r="GMA80" s="113"/>
      <c r="GMB80" s="113"/>
      <c r="GMC80" s="113"/>
      <c r="GMD80" s="113"/>
      <c r="GMK80" s="113"/>
      <c r="GML80" s="113"/>
      <c r="GMM80" s="113"/>
      <c r="GMN80" s="113"/>
      <c r="GMO80" s="113"/>
      <c r="GMP80" s="113"/>
      <c r="GMQ80" s="113"/>
      <c r="GMR80" s="113"/>
      <c r="GMS80" s="113"/>
      <c r="GMT80" s="113"/>
      <c r="GMU80" s="113"/>
      <c r="GMV80" s="113"/>
      <c r="GMW80" s="113"/>
      <c r="GMX80" s="113"/>
      <c r="GMY80" s="113"/>
      <c r="GMZ80" s="113"/>
      <c r="GNA80" s="113"/>
      <c r="GNB80" s="113"/>
      <c r="GNC80" s="113"/>
      <c r="GND80" s="113"/>
      <c r="GNE80" s="113"/>
      <c r="GNF80" s="113"/>
      <c r="GNG80" s="113"/>
      <c r="GNH80" s="113"/>
      <c r="GNI80" s="113"/>
      <c r="GNJ80" s="113"/>
      <c r="GNK80" s="113"/>
      <c r="GNL80" s="113"/>
      <c r="GNM80" s="113"/>
      <c r="GNN80" s="113"/>
      <c r="GNO80" s="113"/>
      <c r="GNP80" s="113"/>
      <c r="GNQ80" s="113"/>
      <c r="GNR80" s="113"/>
      <c r="GNS80" s="113"/>
      <c r="GNT80" s="113"/>
      <c r="GNU80" s="113"/>
      <c r="GNV80" s="113"/>
      <c r="GNW80" s="113"/>
      <c r="GNX80" s="113"/>
      <c r="GNY80" s="113"/>
      <c r="GNZ80" s="113"/>
      <c r="GOA80" s="113"/>
      <c r="GOB80" s="113"/>
      <c r="GOC80" s="113"/>
      <c r="GOD80" s="113"/>
      <c r="GOE80" s="113"/>
      <c r="GOF80" s="113"/>
      <c r="GOG80" s="113"/>
      <c r="GOH80" s="113"/>
      <c r="GOI80" s="113"/>
      <c r="GOJ80" s="113"/>
      <c r="GOK80" s="113"/>
      <c r="GOL80" s="113"/>
      <c r="GOM80" s="113"/>
      <c r="GON80" s="113"/>
      <c r="GOO80" s="113"/>
      <c r="GOP80" s="113"/>
      <c r="GOQ80" s="113"/>
      <c r="GOR80" s="113"/>
      <c r="GOS80" s="113"/>
      <c r="GOT80" s="113"/>
      <c r="GOU80" s="113"/>
      <c r="GOV80" s="113"/>
      <c r="GOW80" s="113"/>
      <c r="GOX80" s="113"/>
      <c r="GOY80" s="113"/>
      <c r="GOZ80" s="113"/>
      <c r="GPA80" s="113"/>
      <c r="GPB80" s="113"/>
      <c r="GPC80" s="113"/>
      <c r="GPD80" s="113"/>
      <c r="GPE80" s="113"/>
      <c r="GPF80" s="113"/>
      <c r="GPG80" s="113"/>
      <c r="GPH80" s="113"/>
      <c r="GPI80" s="113"/>
      <c r="GPJ80" s="113"/>
      <c r="GPK80" s="113"/>
      <c r="GPL80" s="113"/>
      <c r="GPM80" s="113"/>
      <c r="GPN80" s="113"/>
      <c r="GPO80" s="113"/>
      <c r="GPP80" s="113"/>
      <c r="GPQ80" s="113"/>
      <c r="GPR80" s="113"/>
      <c r="GPS80" s="113"/>
      <c r="GPT80" s="113"/>
      <c r="GPU80" s="113"/>
      <c r="GPV80" s="113"/>
      <c r="GPW80" s="113"/>
      <c r="GPX80" s="113"/>
      <c r="GPY80" s="113"/>
      <c r="GPZ80" s="113"/>
      <c r="GQA80" s="113"/>
      <c r="GQB80" s="113"/>
      <c r="GQC80" s="113"/>
      <c r="GQD80" s="113"/>
      <c r="GQE80" s="113"/>
      <c r="GQF80" s="113"/>
      <c r="GQG80" s="113"/>
      <c r="GQH80" s="113"/>
      <c r="GQI80" s="113"/>
      <c r="GQJ80" s="113"/>
      <c r="GQK80" s="113"/>
      <c r="GQL80" s="113"/>
      <c r="GQM80" s="113"/>
      <c r="GQN80" s="113"/>
      <c r="GQO80" s="113"/>
      <c r="GQP80" s="113"/>
      <c r="GQQ80" s="113"/>
      <c r="GQR80" s="113"/>
      <c r="GQS80" s="113"/>
      <c r="GQT80" s="113"/>
      <c r="GQU80" s="113"/>
      <c r="GQV80" s="113"/>
      <c r="GQW80" s="113"/>
      <c r="GQX80" s="113"/>
      <c r="GQY80" s="113"/>
      <c r="GQZ80" s="113"/>
      <c r="GRA80" s="113"/>
      <c r="GRB80" s="113"/>
      <c r="GRC80" s="113"/>
      <c r="GRD80" s="113"/>
      <c r="GRE80" s="113"/>
      <c r="GRF80" s="113"/>
      <c r="GRG80" s="113"/>
      <c r="GRH80" s="113"/>
      <c r="GRI80" s="113"/>
      <c r="GRJ80" s="113"/>
      <c r="GRK80" s="113"/>
      <c r="GRL80" s="113"/>
      <c r="GRM80" s="113"/>
      <c r="GRN80" s="113"/>
      <c r="GRO80" s="113"/>
      <c r="GRP80" s="113"/>
      <c r="GRQ80" s="113"/>
      <c r="GRR80" s="113"/>
      <c r="GRS80" s="113"/>
      <c r="GRT80" s="113"/>
      <c r="GRU80" s="113"/>
      <c r="GRV80" s="113"/>
      <c r="GRW80" s="113"/>
      <c r="GRX80" s="113"/>
      <c r="GRY80" s="113"/>
      <c r="GRZ80" s="113"/>
      <c r="GSA80" s="113"/>
      <c r="GSB80" s="113"/>
      <c r="GSC80" s="113"/>
      <c r="GSD80" s="113"/>
      <c r="GSE80" s="113"/>
      <c r="GSF80" s="113"/>
      <c r="GSG80" s="113"/>
      <c r="GSH80" s="113"/>
      <c r="GSI80" s="113"/>
      <c r="GSJ80" s="113"/>
      <c r="GSK80" s="113"/>
      <c r="GSL80" s="113"/>
      <c r="GSM80" s="113"/>
      <c r="GSN80" s="113"/>
      <c r="GSO80" s="113"/>
      <c r="GSP80" s="113"/>
      <c r="GSQ80" s="113"/>
      <c r="GSR80" s="113"/>
      <c r="GSS80" s="113"/>
      <c r="GST80" s="113"/>
      <c r="GSU80" s="113"/>
      <c r="GSV80" s="113"/>
      <c r="GSW80" s="113"/>
      <c r="GSX80" s="113"/>
      <c r="GSY80" s="113"/>
      <c r="GSZ80" s="113"/>
      <c r="GTA80" s="113"/>
      <c r="GTB80" s="113"/>
      <c r="GTC80" s="113"/>
      <c r="GTD80" s="113"/>
      <c r="GTE80" s="113"/>
      <c r="GTF80" s="113"/>
      <c r="GTG80" s="113"/>
      <c r="GTH80" s="113"/>
      <c r="GTI80" s="113"/>
      <c r="GTJ80" s="113"/>
      <c r="GTK80" s="113"/>
      <c r="GTL80" s="113"/>
      <c r="GTM80" s="113"/>
      <c r="GTN80" s="113"/>
      <c r="GTO80" s="113"/>
      <c r="GTP80" s="113"/>
      <c r="GTQ80" s="113"/>
      <c r="GTR80" s="113"/>
      <c r="GTS80" s="113"/>
      <c r="GTT80" s="113"/>
      <c r="GTU80" s="113"/>
      <c r="GTV80" s="113"/>
      <c r="GTW80" s="113"/>
      <c r="GTX80" s="113"/>
      <c r="GTY80" s="113"/>
      <c r="GTZ80" s="113"/>
      <c r="GUA80" s="113"/>
      <c r="GUB80" s="113"/>
      <c r="GUC80" s="113"/>
      <c r="GUD80" s="113"/>
      <c r="GUE80" s="113"/>
      <c r="GUF80" s="113"/>
      <c r="GUG80" s="113"/>
      <c r="GUH80" s="113"/>
      <c r="GUI80" s="113"/>
      <c r="GUJ80" s="113"/>
      <c r="GUK80" s="113"/>
      <c r="GUL80" s="113"/>
      <c r="GUM80" s="113"/>
      <c r="GUN80" s="113"/>
      <c r="GUO80" s="113"/>
      <c r="GUP80" s="113"/>
      <c r="GUQ80" s="113"/>
      <c r="GUR80" s="113"/>
      <c r="GUS80" s="113"/>
      <c r="GUT80" s="113"/>
      <c r="GUU80" s="113"/>
      <c r="GUV80" s="113"/>
      <c r="GUW80" s="113"/>
      <c r="GUX80" s="113"/>
      <c r="GUY80" s="113"/>
      <c r="GUZ80" s="113"/>
      <c r="GVA80" s="113"/>
      <c r="GVB80" s="113"/>
      <c r="GVC80" s="113"/>
      <c r="GVD80" s="113"/>
      <c r="GVE80" s="113"/>
      <c r="GVF80" s="113"/>
      <c r="GVG80" s="113"/>
      <c r="GVH80" s="113"/>
      <c r="GVI80" s="113"/>
      <c r="GVJ80" s="113"/>
      <c r="GVK80" s="113"/>
      <c r="GVL80" s="113"/>
      <c r="GVM80" s="113"/>
      <c r="GVN80" s="113"/>
      <c r="GVO80" s="113"/>
      <c r="GVP80" s="113"/>
      <c r="GVQ80" s="113"/>
      <c r="GVR80" s="113"/>
      <c r="GVS80" s="113"/>
      <c r="GVT80" s="113"/>
      <c r="GVU80" s="113"/>
      <c r="GVV80" s="113"/>
      <c r="GVW80" s="113"/>
      <c r="GVX80" s="113"/>
      <c r="GVY80" s="113"/>
      <c r="GVZ80" s="113"/>
      <c r="GWG80" s="113"/>
      <c r="GWH80" s="113"/>
      <c r="GWI80" s="113"/>
      <c r="GWJ80" s="113"/>
      <c r="GWK80" s="113"/>
      <c r="GWL80" s="113"/>
      <c r="GWM80" s="113"/>
      <c r="GWN80" s="113"/>
      <c r="GWO80" s="113"/>
      <c r="GWP80" s="113"/>
      <c r="GWQ80" s="113"/>
      <c r="GWR80" s="113"/>
      <c r="GWS80" s="113"/>
      <c r="GWT80" s="113"/>
      <c r="GWU80" s="113"/>
      <c r="GWV80" s="113"/>
      <c r="GWW80" s="113"/>
      <c r="GWX80" s="113"/>
      <c r="GWY80" s="113"/>
      <c r="GWZ80" s="113"/>
      <c r="GXA80" s="113"/>
      <c r="GXB80" s="113"/>
      <c r="GXC80" s="113"/>
      <c r="GXD80" s="113"/>
      <c r="GXE80" s="113"/>
      <c r="GXF80" s="113"/>
      <c r="GXG80" s="113"/>
      <c r="GXH80" s="113"/>
      <c r="GXI80" s="113"/>
      <c r="GXJ80" s="113"/>
      <c r="GXK80" s="113"/>
      <c r="GXL80" s="113"/>
      <c r="GXM80" s="113"/>
      <c r="GXN80" s="113"/>
      <c r="GXO80" s="113"/>
      <c r="GXP80" s="113"/>
      <c r="GXQ80" s="113"/>
      <c r="GXR80" s="113"/>
      <c r="GXS80" s="113"/>
      <c r="GXT80" s="113"/>
      <c r="GXU80" s="113"/>
      <c r="GXV80" s="113"/>
      <c r="GXW80" s="113"/>
      <c r="GXX80" s="113"/>
      <c r="GXY80" s="113"/>
      <c r="GXZ80" s="113"/>
      <c r="GYA80" s="113"/>
      <c r="GYB80" s="113"/>
      <c r="GYC80" s="113"/>
      <c r="GYD80" s="113"/>
      <c r="GYE80" s="113"/>
      <c r="GYF80" s="113"/>
      <c r="GYG80" s="113"/>
      <c r="GYH80" s="113"/>
      <c r="GYI80" s="113"/>
      <c r="GYJ80" s="113"/>
      <c r="GYK80" s="113"/>
      <c r="GYL80" s="113"/>
      <c r="GYM80" s="113"/>
      <c r="GYN80" s="113"/>
      <c r="GYO80" s="113"/>
      <c r="GYP80" s="113"/>
      <c r="GYQ80" s="113"/>
      <c r="GYR80" s="113"/>
      <c r="GYS80" s="113"/>
      <c r="GYT80" s="113"/>
      <c r="GYU80" s="113"/>
      <c r="GYV80" s="113"/>
      <c r="GYW80" s="113"/>
      <c r="GYX80" s="113"/>
      <c r="GYY80" s="113"/>
      <c r="GYZ80" s="113"/>
      <c r="GZA80" s="113"/>
      <c r="GZB80" s="113"/>
      <c r="GZC80" s="113"/>
      <c r="GZD80" s="113"/>
      <c r="GZE80" s="113"/>
      <c r="GZF80" s="113"/>
      <c r="GZG80" s="113"/>
      <c r="GZH80" s="113"/>
      <c r="GZI80" s="113"/>
      <c r="GZJ80" s="113"/>
      <c r="GZK80" s="113"/>
      <c r="GZL80" s="113"/>
      <c r="GZM80" s="113"/>
      <c r="GZN80" s="113"/>
      <c r="GZO80" s="113"/>
      <c r="GZP80" s="113"/>
      <c r="GZQ80" s="113"/>
      <c r="GZR80" s="113"/>
      <c r="GZS80" s="113"/>
      <c r="GZT80" s="113"/>
      <c r="GZU80" s="113"/>
      <c r="GZV80" s="113"/>
      <c r="GZW80" s="113"/>
      <c r="GZX80" s="113"/>
      <c r="GZY80" s="113"/>
      <c r="GZZ80" s="113"/>
      <c r="HAA80" s="113"/>
      <c r="HAB80" s="113"/>
      <c r="HAC80" s="113"/>
      <c r="HAD80" s="113"/>
      <c r="HAE80" s="113"/>
      <c r="HAF80" s="113"/>
      <c r="HAG80" s="113"/>
      <c r="HAH80" s="113"/>
      <c r="HAI80" s="113"/>
      <c r="HAJ80" s="113"/>
      <c r="HAK80" s="113"/>
      <c r="HAL80" s="113"/>
      <c r="HAM80" s="113"/>
      <c r="HAN80" s="113"/>
      <c r="HAO80" s="113"/>
      <c r="HAP80" s="113"/>
      <c r="HAQ80" s="113"/>
      <c r="HAR80" s="113"/>
      <c r="HAS80" s="113"/>
      <c r="HAT80" s="113"/>
      <c r="HAU80" s="113"/>
      <c r="HAV80" s="113"/>
      <c r="HAW80" s="113"/>
      <c r="HAX80" s="113"/>
      <c r="HAY80" s="113"/>
      <c r="HAZ80" s="113"/>
      <c r="HBA80" s="113"/>
      <c r="HBB80" s="113"/>
      <c r="HBC80" s="113"/>
      <c r="HBD80" s="113"/>
      <c r="HBE80" s="113"/>
      <c r="HBF80" s="113"/>
      <c r="HBG80" s="113"/>
      <c r="HBH80" s="113"/>
      <c r="HBI80" s="113"/>
      <c r="HBJ80" s="113"/>
      <c r="HBK80" s="113"/>
      <c r="HBL80" s="113"/>
      <c r="HBM80" s="113"/>
      <c r="HBN80" s="113"/>
      <c r="HBO80" s="113"/>
      <c r="HBP80" s="113"/>
      <c r="HBQ80" s="113"/>
      <c r="HBR80" s="113"/>
      <c r="HBS80" s="113"/>
      <c r="HBT80" s="113"/>
      <c r="HBU80" s="113"/>
      <c r="HBV80" s="113"/>
      <c r="HBW80" s="113"/>
      <c r="HBX80" s="113"/>
      <c r="HBY80" s="113"/>
      <c r="HBZ80" s="113"/>
      <c r="HCA80" s="113"/>
      <c r="HCB80" s="113"/>
      <c r="HCC80" s="113"/>
      <c r="HCD80" s="113"/>
      <c r="HCE80" s="113"/>
      <c r="HCF80" s="113"/>
      <c r="HCG80" s="113"/>
      <c r="HCH80" s="113"/>
      <c r="HCI80" s="113"/>
      <c r="HCJ80" s="113"/>
      <c r="HCK80" s="113"/>
      <c r="HCL80" s="113"/>
      <c r="HCM80" s="113"/>
      <c r="HCN80" s="113"/>
      <c r="HCO80" s="113"/>
      <c r="HCP80" s="113"/>
      <c r="HCQ80" s="113"/>
      <c r="HCR80" s="113"/>
      <c r="HCS80" s="113"/>
      <c r="HCT80" s="113"/>
      <c r="HCU80" s="113"/>
      <c r="HCV80" s="113"/>
      <c r="HCW80" s="113"/>
      <c r="HCX80" s="113"/>
      <c r="HCY80" s="113"/>
      <c r="HCZ80" s="113"/>
      <c r="HDA80" s="113"/>
      <c r="HDB80" s="113"/>
      <c r="HDC80" s="113"/>
      <c r="HDD80" s="113"/>
      <c r="HDE80" s="113"/>
      <c r="HDF80" s="113"/>
      <c r="HDG80" s="113"/>
      <c r="HDH80" s="113"/>
      <c r="HDI80" s="113"/>
      <c r="HDJ80" s="113"/>
      <c r="HDK80" s="113"/>
      <c r="HDL80" s="113"/>
      <c r="HDM80" s="113"/>
      <c r="HDN80" s="113"/>
      <c r="HDO80" s="113"/>
      <c r="HDP80" s="113"/>
      <c r="HDQ80" s="113"/>
      <c r="HDR80" s="113"/>
      <c r="HDS80" s="113"/>
      <c r="HDT80" s="113"/>
      <c r="HDU80" s="113"/>
      <c r="HDV80" s="113"/>
      <c r="HDW80" s="113"/>
      <c r="HDX80" s="113"/>
      <c r="HDY80" s="113"/>
      <c r="HDZ80" s="113"/>
      <c r="HEA80" s="113"/>
      <c r="HEB80" s="113"/>
      <c r="HEC80" s="113"/>
      <c r="HED80" s="113"/>
      <c r="HEE80" s="113"/>
      <c r="HEF80" s="113"/>
      <c r="HEG80" s="113"/>
      <c r="HEH80" s="113"/>
      <c r="HEI80" s="113"/>
      <c r="HEJ80" s="113"/>
      <c r="HEK80" s="113"/>
      <c r="HEL80" s="113"/>
      <c r="HEM80" s="113"/>
      <c r="HEN80" s="113"/>
      <c r="HEO80" s="113"/>
      <c r="HEP80" s="113"/>
      <c r="HEQ80" s="113"/>
      <c r="HER80" s="113"/>
      <c r="HES80" s="113"/>
      <c r="HET80" s="113"/>
      <c r="HEU80" s="113"/>
      <c r="HEV80" s="113"/>
      <c r="HEW80" s="113"/>
      <c r="HEX80" s="113"/>
      <c r="HEY80" s="113"/>
      <c r="HEZ80" s="113"/>
      <c r="HFA80" s="113"/>
      <c r="HFB80" s="113"/>
      <c r="HFC80" s="113"/>
      <c r="HFD80" s="113"/>
      <c r="HFE80" s="113"/>
      <c r="HFF80" s="113"/>
      <c r="HFG80" s="113"/>
      <c r="HFH80" s="113"/>
      <c r="HFI80" s="113"/>
      <c r="HFJ80" s="113"/>
      <c r="HFK80" s="113"/>
      <c r="HFL80" s="113"/>
      <c r="HFM80" s="113"/>
      <c r="HFN80" s="113"/>
      <c r="HFO80" s="113"/>
      <c r="HFP80" s="113"/>
      <c r="HFQ80" s="113"/>
      <c r="HFR80" s="113"/>
      <c r="HFS80" s="113"/>
      <c r="HFT80" s="113"/>
      <c r="HFU80" s="113"/>
      <c r="HFV80" s="113"/>
      <c r="HGC80" s="113"/>
      <c r="HGD80" s="113"/>
      <c r="HGE80" s="113"/>
      <c r="HGF80" s="113"/>
      <c r="HGG80" s="113"/>
      <c r="HGH80" s="113"/>
      <c r="HGI80" s="113"/>
      <c r="HGJ80" s="113"/>
      <c r="HGK80" s="113"/>
      <c r="HGL80" s="113"/>
      <c r="HGM80" s="113"/>
      <c r="HGN80" s="113"/>
      <c r="HGO80" s="113"/>
      <c r="HGP80" s="113"/>
      <c r="HGQ80" s="113"/>
      <c r="HGR80" s="113"/>
      <c r="HGS80" s="113"/>
      <c r="HGT80" s="113"/>
      <c r="HGU80" s="113"/>
      <c r="HGV80" s="113"/>
      <c r="HGW80" s="113"/>
      <c r="HGX80" s="113"/>
      <c r="HGY80" s="113"/>
      <c r="HGZ80" s="113"/>
      <c r="HHA80" s="113"/>
      <c r="HHB80" s="113"/>
      <c r="HHC80" s="113"/>
      <c r="HHD80" s="113"/>
      <c r="HHE80" s="113"/>
      <c r="HHF80" s="113"/>
      <c r="HHG80" s="113"/>
      <c r="HHH80" s="113"/>
      <c r="HHI80" s="113"/>
      <c r="HHJ80" s="113"/>
      <c r="HHK80" s="113"/>
      <c r="HHL80" s="113"/>
      <c r="HHM80" s="113"/>
      <c r="HHN80" s="113"/>
      <c r="HHO80" s="113"/>
      <c r="HHP80" s="113"/>
      <c r="HHQ80" s="113"/>
      <c r="HHR80" s="113"/>
      <c r="HHS80" s="113"/>
      <c r="HHT80" s="113"/>
      <c r="HHU80" s="113"/>
      <c r="HHV80" s="113"/>
      <c r="HHW80" s="113"/>
      <c r="HHX80" s="113"/>
      <c r="HHY80" s="113"/>
      <c r="HHZ80" s="113"/>
      <c r="HIA80" s="113"/>
      <c r="HIB80" s="113"/>
      <c r="HIC80" s="113"/>
      <c r="HID80" s="113"/>
      <c r="HIE80" s="113"/>
      <c r="HIF80" s="113"/>
      <c r="HIG80" s="113"/>
      <c r="HIH80" s="113"/>
      <c r="HII80" s="113"/>
      <c r="HIJ80" s="113"/>
      <c r="HIK80" s="113"/>
      <c r="HIL80" s="113"/>
      <c r="HIM80" s="113"/>
      <c r="HIN80" s="113"/>
      <c r="HIO80" s="113"/>
      <c r="HIP80" s="113"/>
      <c r="HIQ80" s="113"/>
      <c r="HIR80" s="113"/>
      <c r="HIS80" s="113"/>
      <c r="HIT80" s="113"/>
      <c r="HIU80" s="113"/>
      <c r="HIV80" s="113"/>
      <c r="HIW80" s="113"/>
      <c r="HIX80" s="113"/>
      <c r="HIY80" s="113"/>
      <c r="HIZ80" s="113"/>
      <c r="HJA80" s="113"/>
      <c r="HJB80" s="113"/>
      <c r="HJC80" s="113"/>
      <c r="HJD80" s="113"/>
      <c r="HJE80" s="113"/>
      <c r="HJF80" s="113"/>
      <c r="HJG80" s="113"/>
      <c r="HJH80" s="113"/>
      <c r="HJI80" s="113"/>
      <c r="HJJ80" s="113"/>
      <c r="HJK80" s="113"/>
      <c r="HJL80" s="113"/>
      <c r="HJM80" s="113"/>
      <c r="HJN80" s="113"/>
      <c r="HJO80" s="113"/>
      <c r="HJP80" s="113"/>
      <c r="HJQ80" s="113"/>
      <c r="HJR80" s="113"/>
      <c r="HJS80" s="113"/>
      <c r="HJT80" s="113"/>
      <c r="HJU80" s="113"/>
      <c r="HJV80" s="113"/>
      <c r="HJW80" s="113"/>
      <c r="HJX80" s="113"/>
      <c r="HJY80" s="113"/>
      <c r="HJZ80" s="113"/>
      <c r="HKA80" s="113"/>
      <c r="HKB80" s="113"/>
      <c r="HKC80" s="113"/>
      <c r="HKD80" s="113"/>
      <c r="HKE80" s="113"/>
      <c r="HKF80" s="113"/>
      <c r="HKG80" s="113"/>
      <c r="HKH80" s="113"/>
      <c r="HKI80" s="113"/>
      <c r="HKJ80" s="113"/>
      <c r="HKK80" s="113"/>
      <c r="HKL80" s="113"/>
      <c r="HKM80" s="113"/>
      <c r="HKN80" s="113"/>
      <c r="HKO80" s="113"/>
      <c r="HKP80" s="113"/>
      <c r="HKQ80" s="113"/>
      <c r="HKR80" s="113"/>
      <c r="HKS80" s="113"/>
      <c r="HKT80" s="113"/>
      <c r="HKU80" s="113"/>
      <c r="HKV80" s="113"/>
      <c r="HKW80" s="113"/>
      <c r="HKX80" s="113"/>
      <c r="HKY80" s="113"/>
      <c r="HKZ80" s="113"/>
      <c r="HLA80" s="113"/>
      <c r="HLB80" s="113"/>
      <c r="HLC80" s="113"/>
      <c r="HLD80" s="113"/>
      <c r="HLE80" s="113"/>
      <c r="HLF80" s="113"/>
      <c r="HLG80" s="113"/>
      <c r="HLH80" s="113"/>
      <c r="HLI80" s="113"/>
      <c r="HLJ80" s="113"/>
      <c r="HLK80" s="113"/>
      <c r="HLL80" s="113"/>
      <c r="HLM80" s="113"/>
      <c r="HLN80" s="113"/>
      <c r="HLO80" s="113"/>
      <c r="HLP80" s="113"/>
      <c r="HLQ80" s="113"/>
      <c r="HLR80" s="113"/>
      <c r="HLS80" s="113"/>
      <c r="HLT80" s="113"/>
      <c r="HLU80" s="113"/>
      <c r="HLV80" s="113"/>
      <c r="HLW80" s="113"/>
      <c r="HLX80" s="113"/>
      <c r="HLY80" s="113"/>
      <c r="HLZ80" s="113"/>
      <c r="HMA80" s="113"/>
      <c r="HMB80" s="113"/>
      <c r="HMC80" s="113"/>
      <c r="HMD80" s="113"/>
      <c r="HME80" s="113"/>
      <c r="HMF80" s="113"/>
      <c r="HMG80" s="113"/>
      <c r="HMH80" s="113"/>
      <c r="HMI80" s="113"/>
      <c r="HMJ80" s="113"/>
      <c r="HMK80" s="113"/>
      <c r="HML80" s="113"/>
      <c r="HMM80" s="113"/>
      <c r="HMN80" s="113"/>
      <c r="HMO80" s="113"/>
      <c r="HMP80" s="113"/>
      <c r="HMQ80" s="113"/>
      <c r="HMR80" s="113"/>
      <c r="HMS80" s="113"/>
      <c r="HMT80" s="113"/>
      <c r="HMU80" s="113"/>
      <c r="HMV80" s="113"/>
      <c r="HMW80" s="113"/>
      <c r="HMX80" s="113"/>
      <c r="HMY80" s="113"/>
      <c r="HMZ80" s="113"/>
      <c r="HNA80" s="113"/>
      <c r="HNB80" s="113"/>
      <c r="HNC80" s="113"/>
      <c r="HND80" s="113"/>
      <c r="HNE80" s="113"/>
      <c r="HNF80" s="113"/>
      <c r="HNG80" s="113"/>
      <c r="HNH80" s="113"/>
      <c r="HNI80" s="113"/>
      <c r="HNJ80" s="113"/>
      <c r="HNK80" s="113"/>
      <c r="HNL80" s="113"/>
      <c r="HNM80" s="113"/>
      <c r="HNN80" s="113"/>
      <c r="HNO80" s="113"/>
      <c r="HNP80" s="113"/>
      <c r="HNQ80" s="113"/>
      <c r="HNR80" s="113"/>
      <c r="HNS80" s="113"/>
      <c r="HNT80" s="113"/>
      <c r="HNU80" s="113"/>
      <c r="HNV80" s="113"/>
      <c r="HNW80" s="113"/>
      <c r="HNX80" s="113"/>
      <c r="HNY80" s="113"/>
      <c r="HNZ80" s="113"/>
      <c r="HOA80" s="113"/>
      <c r="HOB80" s="113"/>
      <c r="HOC80" s="113"/>
      <c r="HOD80" s="113"/>
      <c r="HOE80" s="113"/>
      <c r="HOF80" s="113"/>
      <c r="HOG80" s="113"/>
      <c r="HOH80" s="113"/>
      <c r="HOI80" s="113"/>
      <c r="HOJ80" s="113"/>
      <c r="HOK80" s="113"/>
      <c r="HOL80" s="113"/>
      <c r="HOM80" s="113"/>
      <c r="HON80" s="113"/>
      <c r="HOO80" s="113"/>
      <c r="HOP80" s="113"/>
      <c r="HOQ80" s="113"/>
      <c r="HOR80" s="113"/>
      <c r="HOS80" s="113"/>
      <c r="HOT80" s="113"/>
      <c r="HOU80" s="113"/>
      <c r="HOV80" s="113"/>
      <c r="HOW80" s="113"/>
      <c r="HOX80" s="113"/>
      <c r="HOY80" s="113"/>
      <c r="HOZ80" s="113"/>
      <c r="HPA80" s="113"/>
      <c r="HPB80" s="113"/>
      <c r="HPC80" s="113"/>
      <c r="HPD80" s="113"/>
      <c r="HPE80" s="113"/>
      <c r="HPF80" s="113"/>
      <c r="HPG80" s="113"/>
      <c r="HPH80" s="113"/>
      <c r="HPI80" s="113"/>
      <c r="HPJ80" s="113"/>
      <c r="HPK80" s="113"/>
      <c r="HPL80" s="113"/>
      <c r="HPM80" s="113"/>
      <c r="HPN80" s="113"/>
      <c r="HPO80" s="113"/>
      <c r="HPP80" s="113"/>
      <c r="HPQ80" s="113"/>
      <c r="HPR80" s="113"/>
      <c r="HPY80" s="113"/>
      <c r="HPZ80" s="113"/>
      <c r="HQA80" s="113"/>
      <c r="HQB80" s="113"/>
      <c r="HQC80" s="113"/>
      <c r="HQD80" s="113"/>
      <c r="HQE80" s="113"/>
      <c r="HQF80" s="113"/>
      <c r="HQG80" s="113"/>
      <c r="HQH80" s="113"/>
      <c r="HQI80" s="113"/>
      <c r="HQJ80" s="113"/>
      <c r="HQK80" s="113"/>
      <c r="HQL80" s="113"/>
      <c r="HQM80" s="113"/>
      <c r="HQN80" s="113"/>
      <c r="HQO80" s="113"/>
      <c r="HQP80" s="113"/>
      <c r="HQQ80" s="113"/>
      <c r="HQR80" s="113"/>
      <c r="HQS80" s="113"/>
      <c r="HQT80" s="113"/>
      <c r="HQU80" s="113"/>
      <c r="HQV80" s="113"/>
      <c r="HQW80" s="113"/>
      <c r="HQX80" s="113"/>
      <c r="HQY80" s="113"/>
      <c r="HQZ80" s="113"/>
      <c r="HRA80" s="113"/>
      <c r="HRB80" s="113"/>
      <c r="HRC80" s="113"/>
      <c r="HRD80" s="113"/>
      <c r="HRE80" s="113"/>
      <c r="HRF80" s="113"/>
      <c r="HRG80" s="113"/>
      <c r="HRH80" s="113"/>
      <c r="HRI80" s="113"/>
      <c r="HRJ80" s="113"/>
      <c r="HRK80" s="113"/>
      <c r="HRL80" s="113"/>
      <c r="HRM80" s="113"/>
      <c r="HRN80" s="113"/>
      <c r="HRO80" s="113"/>
      <c r="HRP80" s="113"/>
      <c r="HRQ80" s="113"/>
      <c r="HRR80" s="113"/>
      <c r="HRS80" s="113"/>
      <c r="HRT80" s="113"/>
      <c r="HRU80" s="113"/>
      <c r="HRV80" s="113"/>
      <c r="HRW80" s="113"/>
      <c r="HRX80" s="113"/>
      <c r="HRY80" s="113"/>
      <c r="HRZ80" s="113"/>
      <c r="HSA80" s="113"/>
      <c r="HSB80" s="113"/>
      <c r="HSC80" s="113"/>
      <c r="HSD80" s="113"/>
      <c r="HSE80" s="113"/>
      <c r="HSF80" s="113"/>
      <c r="HSG80" s="113"/>
      <c r="HSH80" s="113"/>
      <c r="HSI80" s="113"/>
      <c r="HSJ80" s="113"/>
      <c r="HSK80" s="113"/>
      <c r="HSL80" s="113"/>
      <c r="HSM80" s="113"/>
      <c r="HSN80" s="113"/>
      <c r="HSO80" s="113"/>
      <c r="HSP80" s="113"/>
      <c r="HSQ80" s="113"/>
      <c r="HSR80" s="113"/>
      <c r="HSS80" s="113"/>
      <c r="HST80" s="113"/>
      <c r="HSU80" s="113"/>
      <c r="HSV80" s="113"/>
      <c r="HSW80" s="113"/>
      <c r="HSX80" s="113"/>
      <c r="HSY80" s="113"/>
      <c r="HSZ80" s="113"/>
      <c r="HTA80" s="113"/>
      <c r="HTB80" s="113"/>
      <c r="HTC80" s="113"/>
      <c r="HTD80" s="113"/>
      <c r="HTE80" s="113"/>
      <c r="HTF80" s="113"/>
      <c r="HTG80" s="113"/>
      <c r="HTH80" s="113"/>
      <c r="HTI80" s="113"/>
      <c r="HTJ80" s="113"/>
      <c r="HTK80" s="113"/>
      <c r="HTL80" s="113"/>
      <c r="HTM80" s="113"/>
      <c r="HTN80" s="113"/>
      <c r="HTO80" s="113"/>
      <c r="HTP80" s="113"/>
      <c r="HTQ80" s="113"/>
      <c r="HTR80" s="113"/>
      <c r="HTS80" s="113"/>
      <c r="HTT80" s="113"/>
      <c r="HTU80" s="113"/>
      <c r="HTV80" s="113"/>
      <c r="HTW80" s="113"/>
      <c r="HTX80" s="113"/>
      <c r="HTY80" s="113"/>
      <c r="HTZ80" s="113"/>
      <c r="HUA80" s="113"/>
      <c r="HUB80" s="113"/>
      <c r="HUC80" s="113"/>
      <c r="HUD80" s="113"/>
      <c r="HUE80" s="113"/>
      <c r="HUF80" s="113"/>
      <c r="HUG80" s="113"/>
      <c r="HUH80" s="113"/>
      <c r="HUI80" s="113"/>
      <c r="HUJ80" s="113"/>
      <c r="HUK80" s="113"/>
      <c r="HUL80" s="113"/>
      <c r="HUM80" s="113"/>
      <c r="HUN80" s="113"/>
      <c r="HUO80" s="113"/>
      <c r="HUP80" s="113"/>
      <c r="HUQ80" s="113"/>
      <c r="HUR80" s="113"/>
      <c r="HUS80" s="113"/>
      <c r="HUT80" s="113"/>
      <c r="HUU80" s="113"/>
      <c r="HUV80" s="113"/>
      <c r="HUW80" s="113"/>
      <c r="HUX80" s="113"/>
      <c r="HUY80" s="113"/>
      <c r="HUZ80" s="113"/>
      <c r="HVA80" s="113"/>
      <c r="HVB80" s="113"/>
      <c r="HVC80" s="113"/>
      <c r="HVD80" s="113"/>
      <c r="HVE80" s="113"/>
      <c r="HVF80" s="113"/>
      <c r="HVG80" s="113"/>
      <c r="HVH80" s="113"/>
      <c r="HVI80" s="113"/>
      <c r="HVJ80" s="113"/>
      <c r="HVK80" s="113"/>
      <c r="HVL80" s="113"/>
      <c r="HVM80" s="113"/>
      <c r="HVN80" s="113"/>
      <c r="HVO80" s="113"/>
      <c r="HVP80" s="113"/>
      <c r="HVQ80" s="113"/>
      <c r="HVR80" s="113"/>
      <c r="HVS80" s="113"/>
      <c r="HVT80" s="113"/>
      <c r="HVU80" s="113"/>
      <c r="HVV80" s="113"/>
      <c r="HVW80" s="113"/>
      <c r="HVX80" s="113"/>
      <c r="HVY80" s="113"/>
      <c r="HVZ80" s="113"/>
      <c r="HWA80" s="113"/>
      <c r="HWB80" s="113"/>
      <c r="HWC80" s="113"/>
      <c r="HWD80" s="113"/>
      <c r="HWE80" s="113"/>
      <c r="HWF80" s="113"/>
      <c r="HWG80" s="113"/>
      <c r="HWH80" s="113"/>
      <c r="HWI80" s="113"/>
      <c r="HWJ80" s="113"/>
      <c r="HWK80" s="113"/>
      <c r="HWL80" s="113"/>
      <c r="HWM80" s="113"/>
      <c r="HWN80" s="113"/>
      <c r="HWO80" s="113"/>
      <c r="HWP80" s="113"/>
      <c r="HWQ80" s="113"/>
      <c r="HWR80" s="113"/>
      <c r="HWS80" s="113"/>
      <c r="HWT80" s="113"/>
      <c r="HWU80" s="113"/>
      <c r="HWV80" s="113"/>
      <c r="HWW80" s="113"/>
      <c r="HWX80" s="113"/>
      <c r="HWY80" s="113"/>
      <c r="HWZ80" s="113"/>
      <c r="HXA80" s="113"/>
      <c r="HXB80" s="113"/>
      <c r="HXC80" s="113"/>
      <c r="HXD80" s="113"/>
      <c r="HXE80" s="113"/>
      <c r="HXF80" s="113"/>
      <c r="HXG80" s="113"/>
      <c r="HXH80" s="113"/>
      <c r="HXI80" s="113"/>
      <c r="HXJ80" s="113"/>
      <c r="HXK80" s="113"/>
      <c r="HXL80" s="113"/>
      <c r="HXM80" s="113"/>
      <c r="HXN80" s="113"/>
      <c r="HXO80" s="113"/>
      <c r="HXP80" s="113"/>
      <c r="HXQ80" s="113"/>
      <c r="HXR80" s="113"/>
      <c r="HXS80" s="113"/>
      <c r="HXT80" s="113"/>
      <c r="HXU80" s="113"/>
      <c r="HXV80" s="113"/>
      <c r="HXW80" s="113"/>
      <c r="HXX80" s="113"/>
      <c r="HXY80" s="113"/>
      <c r="HXZ80" s="113"/>
      <c r="HYA80" s="113"/>
      <c r="HYB80" s="113"/>
      <c r="HYC80" s="113"/>
      <c r="HYD80" s="113"/>
      <c r="HYE80" s="113"/>
      <c r="HYF80" s="113"/>
      <c r="HYG80" s="113"/>
      <c r="HYH80" s="113"/>
      <c r="HYI80" s="113"/>
      <c r="HYJ80" s="113"/>
      <c r="HYK80" s="113"/>
      <c r="HYL80" s="113"/>
      <c r="HYM80" s="113"/>
      <c r="HYN80" s="113"/>
      <c r="HYO80" s="113"/>
      <c r="HYP80" s="113"/>
      <c r="HYQ80" s="113"/>
      <c r="HYR80" s="113"/>
      <c r="HYS80" s="113"/>
      <c r="HYT80" s="113"/>
      <c r="HYU80" s="113"/>
      <c r="HYV80" s="113"/>
      <c r="HYW80" s="113"/>
      <c r="HYX80" s="113"/>
      <c r="HYY80" s="113"/>
      <c r="HYZ80" s="113"/>
      <c r="HZA80" s="113"/>
      <c r="HZB80" s="113"/>
      <c r="HZC80" s="113"/>
      <c r="HZD80" s="113"/>
      <c r="HZE80" s="113"/>
      <c r="HZF80" s="113"/>
      <c r="HZG80" s="113"/>
      <c r="HZH80" s="113"/>
      <c r="HZI80" s="113"/>
      <c r="HZJ80" s="113"/>
      <c r="HZK80" s="113"/>
      <c r="HZL80" s="113"/>
      <c r="HZM80" s="113"/>
      <c r="HZN80" s="113"/>
      <c r="HZU80" s="113"/>
      <c r="HZV80" s="113"/>
      <c r="HZW80" s="113"/>
      <c r="HZX80" s="113"/>
      <c r="HZY80" s="113"/>
      <c r="HZZ80" s="113"/>
      <c r="IAA80" s="113"/>
      <c r="IAB80" s="113"/>
      <c r="IAC80" s="113"/>
      <c r="IAD80" s="113"/>
      <c r="IAE80" s="113"/>
      <c r="IAF80" s="113"/>
      <c r="IAG80" s="113"/>
      <c r="IAH80" s="113"/>
      <c r="IAI80" s="113"/>
      <c r="IAJ80" s="113"/>
      <c r="IAK80" s="113"/>
      <c r="IAL80" s="113"/>
      <c r="IAM80" s="113"/>
      <c r="IAN80" s="113"/>
      <c r="IAO80" s="113"/>
      <c r="IAP80" s="113"/>
      <c r="IAQ80" s="113"/>
      <c r="IAR80" s="113"/>
      <c r="IAS80" s="113"/>
      <c r="IAT80" s="113"/>
      <c r="IAU80" s="113"/>
      <c r="IAV80" s="113"/>
      <c r="IAW80" s="113"/>
      <c r="IAX80" s="113"/>
      <c r="IAY80" s="113"/>
      <c r="IAZ80" s="113"/>
      <c r="IBA80" s="113"/>
      <c r="IBB80" s="113"/>
      <c r="IBC80" s="113"/>
      <c r="IBD80" s="113"/>
      <c r="IBE80" s="113"/>
      <c r="IBF80" s="113"/>
      <c r="IBG80" s="113"/>
      <c r="IBH80" s="113"/>
      <c r="IBI80" s="113"/>
      <c r="IBJ80" s="113"/>
      <c r="IBK80" s="113"/>
      <c r="IBL80" s="113"/>
      <c r="IBM80" s="113"/>
      <c r="IBN80" s="113"/>
      <c r="IBO80" s="113"/>
      <c r="IBP80" s="113"/>
      <c r="IBQ80" s="113"/>
      <c r="IBR80" s="113"/>
      <c r="IBS80" s="113"/>
      <c r="IBT80" s="113"/>
      <c r="IBU80" s="113"/>
      <c r="IBV80" s="113"/>
      <c r="IBW80" s="113"/>
      <c r="IBX80" s="113"/>
      <c r="IBY80" s="113"/>
      <c r="IBZ80" s="113"/>
      <c r="ICA80" s="113"/>
      <c r="ICB80" s="113"/>
      <c r="ICC80" s="113"/>
      <c r="ICD80" s="113"/>
      <c r="ICE80" s="113"/>
      <c r="ICF80" s="113"/>
      <c r="ICG80" s="113"/>
      <c r="ICH80" s="113"/>
      <c r="ICI80" s="113"/>
      <c r="ICJ80" s="113"/>
      <c r="ICK80" s="113"/>
      <c r="ICL80" s="113"/>
      <c r="ICM80" s="113"/>
      <c r="ICN80" s="113"/>
      <c r="ICO80" s="113"/>
      <c r="ICP80" s="113"/>
      <c r="ICQ80" s="113"/>
      <c r="ICR80" s="113"/>
      <c r="ICS80" s="113"/>
      <c r="ICT80" s="113"/>
      <c r="ICU80" s="113"/>
      <c r="ICV80" s="113"/>
      <c r="ICW80" s="113"/>
      <c r="ICX80" s="113"/>
      <c r="ICY80" s="113"/>
      <c r="ICZ80" s="113"/>
      <c r="IDA80" s="113"/>
      <c r="IDB80" s="113"/>
      <c r="IDC80" s="113"/>
      <c r="IDD80" s="113"/>
      <c r="IDE80" s="113"/>
      <c r="IDF80" s="113"/>
      <c r="IDG80" s="113"/>
      <c r="IDH80" s="113"/>
      <c r="IDI80" s="113"/>
      <c r="IDJ80" s="113"/>
      <c r="IDK80" s="113"/>
      <c r="IDL80" s="113"/>
      <c r="IDM80" s="113"/>
      <c r="IDN80" s="113"/>
      <c r="IDO80" s="113"/>
      <c r="IDP80" s="113"/>
      <c r="IDQ80" s="113"/>
      <c r="IDR80" s="113"/>
      <c r="IDS80" s="113"/>
      <c r="IDT80" s="113"/>
      <c r="IDU80" s="113"/>
      <c r="IDV80" s="113"/>
      <c r="IDW80" s="113"/>
      <c r="IDX80" s="113"/>
      <c r="IDY80" s="113"/>
      <c r="IDZ80" s="113"/>
      <c r="IEA80" s="113"/>
      <c r="IEB80" s="113"/>
      <c r="IEC80" s="113"/>
      <c r="IED80" s="113"/>
      <c r="IEE80" s="113"/>
      <c r="IEF80" s="113"/>
      <c r="IEG80" s="113"/>
      <c r="IEH80" s="113"/>
      <c r="IEI80" s="113"/>
      <c r="IEJ80" s="113"/>
      <c r="IEK80" s="113"/>
      <c r="IEL80" s="113"/>
      <c r="IEM80" s="113"/>
      <c r="IEN80" s="113"/>
      <c r="IEO80" s="113"/>
      <c r="IEP80" s="113"/>
      <c r="IEQ80" s="113"/>
      <c r="IER80" s="113"/>
      <c r="IES80" s="113"/>
      <c r="IET80" s="113"/>
      <c r="IEU80" s="113"/>
      <c r="IEV80" s="113"/>
      <c r="IEW80" s="113"/>
      <c r="IEX80" s="113"/>
      <c r="IEY80" s="113"/>
      <c r="IEZ80" s="113"/>
      <c r="IFA80" s="113"/>
      <c r="IFB80" s="113"/>
      <c r="IFC80" s="113"/>
      <c r="IFD80" s="113"/>
      <c r="IFE80" s="113"/>
      <c r="IFF80" s="113"/>
      <c r="IFG80" s="113"/>
      <c r="IFH80" s="113"/>
      <c r="IFI80" s="113"/>
      <c r="IFJ80" s="113"/>
      <c r="IFK80" s="113"/>
      <c r="IFL80" s="113"/>
      <c r="IFM80" s="113"/>
      <c r="IFN80" s="113"/>
      <c r="IFO80" s="113"/>
      <c r="IFP80" s="113"/>
      <c r="IFQ80" s="113"/>
      <c r="IFR80" s="113"/>
      <c r="IFS80" s="113"/>
      <c r="IFT80" s="113"/>
      <c r="IFU80" s="113"/>
      <c r="IFV80" s="113"/>
      <c r="IFW80" s="113"/>
      <c r="IFX80" s="113"/>
      <c r="IFY80" s="113"/>
      <c r="IFZ80" s="113"/>
      <c r="IGA80" s="113"/>
      <c r="IGB80" s="113"/>
      <c r="IGC80" s="113"/>
      <c r="IGD80" s="113"/>
      <c r="IGE80" s="113"/>
      <c r="IGF80" s="113"/>
      <c r="IGG80" s="113"/>
      <c r="IGH80" s="113"/>
      <c r="IGI80" s="113"/>
      <c r="IGJ80" s="113"/>
      <c r="IGK80" s="113"/>
      <c r="IGL80" s="113"/>
      <c r="IGM80" s="113"/>
      <c r="IGN80" s="113"/>
      <c r="IGO80" s="113"/>
      <c r="IGP80" s="113"/>
      <c r="IGQ80" s="113"/>
      <c r="IGR80" s="113"/>
      <c r="IGS80" s="113"/>
      <c r="IGT80" s="113"/>
      <c r="IGU80" s="113"/>
      <c r="IGV80" s="113"/>
      <c r="IGW80" s="113"/>
      <c r="IGX80" s="113"/>
      <c r="IGY80" s="113"/>
      <c r="IGZ80" s="113"/>
      <c r="IHA80" s="113"/>
      <c r="IHB80" s="113"/>
      <c r="IHC80" s="113"/>
      <c r="IHD80" s="113"/>
      <c r="IHE80" s="113"/>
      <c r="IHF80" s="113"/>
      <c r="IHG80" s="113"/>
      <c r="IHH80" s="113"/>
      <c r="IHI80" s="113"/>
      <c r="IHJ80" s="113"/>
      <c r="IHK80" s="113"/>
      <c r="IHL80" s="113"/>
      <c r="IHM80" s="113"/>
      <c r="IHN80" s="113"/>
      <c r="IHO80" s="113"/>
      <c r="IHP80" s="113"/>
      <c r="IHQ80" s="113"/>
      <c r="IHR80" s="113"/>
      <c r="IHS80" s="113"/>
      <c r="IHT80" s="113"/>
      <c r="IHU80" s="113"/>
      <c r="IHV80" s="113"/>
      <c r="IHW80" s="113"/>
      <c r="IHX80" s="113"/>
      <c r="IHY80" s="113"/>
      <c r="IHZ80" s="113"/>
      <c r="IIA80" s="113"/>
      <c r="IIB80" s="113"/>
      <c r="IIC80" s="113"/>
      <c r="IID80" s="113"/>
      <c r="IIE80" s="113"/>
      <c r="IIF80" s="113"/>
      <c r="IIG80" s="113"/>
      <c r="IIH80" s="113"/>
      <c r="III80" s="113"/>
      <c r="IIJ80" s="113"/>
      <c r="IIK80" s="113"/>
      <c r="IIL80" s="113"/>
      <c r="IIM80" s="113"/>
      <c r="IIN80" s="113"/>
      <c r="IIO80" s="113"/>
      <c r="IIP80" s="113"/>
      <c r="IIQ80" s="113"/>
      <c r="IIR80" s="113"/>
      <c r="IIS80" s="113"/>
      <c r="IIT80" s="113"/>
      <c r="IIU80" s="113"/>
      <c r="IIV80" s="113"/>
      <c r="IIW80" s="113"/>
      <c r="IIX80" s="113"/>
      <c r="IIY80" s="113"/>
      <c r="IIZ80" s="113"/>
      <c r="IJA80" s="113"/>
      <c r="IJB80" s="113"/>
      <c r="IJC80" s="113"/>
      <c r="IJD80" s="113"/>
      <c r="IJE80" s="113"/>
      <c r="IJF80" s="113"/>
      <c r="IJG80" s="113"/>
      <c r="IJH80" s="113"/>
      <c r="IJI80" s="113"/>
      <c r="IJJ80" s="113"/>
      <c r="IJQ80" s="113"/>
      <c r="IJR80" s="113"/>
      <c r="IJS80" s="113"/>
      <c r="IJT80" s="113"/>
      <c r="IJU80" s="113"/>
      <c r="IJV80" s="113"/>
      <c r="IJW80" s="113"/>
      <c r="IJX80" s="113"/>
      <c r="IJY80" s="113"/>
      <c r="IJZ80" s="113"/>
      <c r="IKA80" s="113"/>
      <c r="IKB80" s="113"/>
      <c r="IKC80" s="113"/>
      <c r="IKD80" s="113"/>
      <c r="IKE80" s="113"/>
      <c r="IKF80" s="113"/>
      <c r="IKG80" s="113"/>
      <c r="IKH80" s="113"/>
      <c r="IKI80" s="113"/>
      <c r="IKJ80" s="113"/>
      <c r="IKK80" s="113"/>
      <c r="IKL80" s="113"/>
      <c r="IKM80" s="113"/>
      <c r="IKN80" s="113"/>
      <c r="IKO80" s="113"/>
      <c r="IKP80" s="113"/>
      <c r="IKQ80" s="113"/>
      <c r="IKR80" s="113"/>
      <c r="IKS80" s="113"/>
      <c r="IKT80" s="113"/>
      <c r="IKU80" s="113"/>
      <c r="IKV80" s="113"/>
      <c r="IKW80" s="113"/>
      <c r="IKX80" s="113"/>
      <c r="IKY80" s="113"/>
      <c r="IKZ80" s="113"/>
      <c r="ILA80" s="113"/>
      <c r="ILB80" s="113"/>
      <c r="ILC80" s="113"/>
      <c r="ILD80" s="113"/>
      <c r="ILE80" s="113"/>
      <c r="ILF80" s="113"/>
      <c r="ILG80" s="113"/>
      <c r="ILH80" s="113"/>
      <c r="ILI80" s="113"/>
      <c r="ILJ80" s="113"/>
      <c r="ILK80" s="113"/>
      <c r="ILL80" s="113"/>
      <c r="ILM80" s="113"/>
      <c r="ILN80" s="113"/>
      <c r="ILO80" s="113"/>
      <c r="ILP80" s="113"/>
      <c r="ILQ80" s="113"/>
      <c r="ILR80" s="113"/>
      <c r="ILS80" s="113"/>
      <c r="ILT80" s="113"/>
      <c r="ILU80" s="113"/>
      <c r="ILV80" s="113"/>
      <c r="ILW80" s="113"/>
      <c r="ILX80" s="113"/>
      <c r="ILY80" s="113"/>
      <c r="ILZ80" s="113"/>
      <c r="IMA80" s="113"/>
      <c r="IMB80" s="113"/>
      <c r="IMC80" s="113"/>
      <c r="IMD80" s="113"/>
      <c r="IME80" s="113"/>
      <c r="IMF80" s="113"/>
      <c r="IMG80" s="113"/>
      <c r="IMH80" s="113"/>
      <c r="IMI80" s="113"/>
      <c r="IMJ80" s="113"/>
      <c r="IMK80" s="113"/>
      <c r="IML80" s="113"/>
      <c r="IMM80" s="113"/>
      <c r="IMN80" s="113"/>
      <c r="IMO80" s="113"/>
      <c r="IMP80" s="113"/>
      <c r="IMQ80" s="113"/>
      <c r="IMR80" s="113"/>
      <c r="IMS80" s="113"/>
      <c r="IMT80" s="113"/>
      <c r="IMU80" s="113"/>
      <c r="IMV80" s="113"/>
      <c r="IMW80" s="113"/>
      <c r="IMX80" s="113"/>
      <c r="IMY80" s="113"/>
      <c r="IMZ80" s="113"/>
      <c r="INA80" s="113"/>
      <c r="INB80" s="113"/>
      <c r="INC80" s="113"/>
      <c r="IND80" s="113"/>
      <c r="INE80" s="113"/>
      <c r="INF80" s="113"/>
      <c r="ING80" s="113"/>
      <c r="INH80" s="113"/>
      <c r="INI80" s="113"/>
      <c r="INJ80" s="113"/>
      <c r="INK80" s="113"/>
      <c r="INL80" s="113"/>
      <c r="INM80" s="113"/>
      <c r="INN80" s="113"/>
      <c r="INO80" s="113"/>
      <c r="INP80" s="113"/>
      <c r="INQ80" s="113"/>
      <c r="INR80" s="113"/>
      <c r="INS80" s="113"/>
      <c r="INT80" s="113"/>
      <c r="INU80" s="113"/>
      <c r="INV80" s="113"/>
      <c r="INW80" s="113"/>
      <c r="INX80" s="113"/>
      <c r="INY80" s="113"/>
      <c r="INZ80" s="113"/>
      <c r="IOA80" s="113"/>
      <c r="IOB80" s="113"/>
      <c r="IOC80" s="113"/>
      <c r="IOD80" s="113"/>
      <c r="IOE80" s="113"/>
      <c r="IOF80" s="113"/>
      <c r="IOG80" s="113"/>
      <c r="IOH80" s="113"/>
      <c r="IOI80" s="113"/>
      <c r="IOJ80" s="113"/>
      <c r="IOK80" s="113"/>
      <c r="IOL80" s="113"/>
      <c r="IOM80" s="113"/>
      <c r="ION80" s="113"/>
      <c r="IOO80" s="113"/>
      <c r="IOP80" s="113"/>
      <c r="IOQ80" s="113"/>
      <c r="IOR80" s="113"/>
      <c r="IOS80" s="113"/>
      <c r="IOT80" s="113"/>
      <c r="IOU80" s="113"/>
      <c r="IOV80" s="113"/>
      <c r="IOW80" s="113"/>
      <c r="IOX80" s="113"/>
      <c r="IOY80" s="113"/>
      <c r="IOZ80" s="113"/>
      <c r="IPA80" s="113"/>
      <c r="IPB80" s="113"/>
      <c r="IPC80" s="113"/>
      <c r="IPD80" s="113"/>
      <c r="IPE80" s="113"/>
      <c r="IPF80" s="113"/>
      <c r="IPG80" s="113"/>
      <c r="IPH80" s="113"/>
      <c r="IPI80" s="113"/>
      <c r="IPJ80" s="113"/>
      <c r="IPK80" s="113"/>
      <c r="IPL80" s="113"/>
      <c r="IPM80" s="113"/>
      <c r="IPN80" s="113"/>
      <c r="IPO80" s="113"/>
      <c r="IPP80" s="113"/>
      <c r="IPQ80" s="113"/>
      <c r="IPR80" s="113"/>
      <c r="IPS80" s="113"/>
      <c r="IPT80" s="113"/>
      <c r="IPU80" s="113"/>
      <c r="IPV80" s="113"/>
      <c r="IPW80" s="113"/>
      <c r="IPX80" s="113"/>
      <c r="IPY80" s="113"/>
      <c r="IPZ80" s="113"/>
      <c r="IQA80" s="113"/>
      <c r="IQB80" s="113"/>
      <c r="IQC80" s="113"/>
      <c r="IQD80" s="113"/>
      <c r="IQE80" s="113"/>
      <c r="IQF80" s="113"/>
      <c r="IQG80" s="113"/>
      <c r="IQH80" s="113"/>
      <c r="IQI80" s="113"/>
      <c r="IQJ80" s="113"/>
      <c r="IQK80" s="113"/>
      <c r="IQL80" s="113"/>
      <c r="IQM80" s="113"/>
      <c r="IQN80" s="113"/>
      <c r="IQO80" s="113"/>
      <c r="IQP80" s="113"/>
      <c r="IQQ80" s="113"/>
      <c r="IQR80" s="113"/>
      <c r="IQS80" s="113"/>
      <c r="IQT80" s="113"/>
      <c r="IQU80" s="113"/>
      <c r="IQV80" s="113"/>
      <c r="IQW80" s="113"/>
      <c r="IQX80" s="113"/>
      <c r="IQY80" s="113"/>
      <c r="IQZ80" s="113"/>
      <c r="IRA80" s="113"/>
      <c r="IRB80" s="113"/>
      <c r="IRC80" s="113"/>
      <c r="IRD80" s="113"/>
      <c r="IRE80" s="113"/>
      <c r="IRF80" s="113"/>
      <c r="IRG80" s="113"/>
      <c r="IRH80" s="113"/>
      <c r="IRI80" s="113"/>
      <c r="IRJ80" s="113"/>
      <c r="IRK80" s="113"/>
      <c r="IRL80" s="113"/>
      <c r="IRM80" s="113"/>
      <c r="IRN80" s="113"/>
      <c r="IRO80" s="113"/>
      <c r="IRP80" s="113"/>
      <c r="IRQ80" s="113"/>
      <c r="IRR80" s="113"/>
      <c r="IRS80" s="113"/>
      <c r="IRT80" s="113"/>
      <c r="IRU80" s="113"/>
      <c r="IRV80" s="113"/>
      <c r="IRW80" s="113"/>
      <c r="IRX80" s="113"/>
      <c r="IRY80" s="113"/>
      <c r="IRZ80" s="113"/>
      <c r="ISA80" s="113"/>
      <c r="ISB80" s="113"/>
      <c r="ISC80" s="113"/>
      <c r="ISD80" s="113"/>
      <c r="ISE80" s="113"/>
      <c r="ISF80" s="113"/>
      <c r="ISG80" s="113"/>
      <c r="ISH80" s="113"/>
      <c r="ISI80" s="113"/>
      <c r="ISJ80" s="113"/>
      <c r="ISK80" s="113"/>
      <c r="ISL80" s="113"/>
      <c r="ISM80" s="113"/>
      <c r="ISN80" s="113"/>
      <c r="ISO80" s="113"/>
      <c r="ISP80" s="113"/>
      <c r="ISQ80" s="113"/>
      <c r="ISR80" s="113"/>
      <c r="ISS80" s="113"/>
      <c r="IST80" s="113"/>
      <c r="ISU80" s="113"/>
      <c r="ISV80" s="113"/>
      <c r="ISW80" s="113"/>
      <c r="ISX80" s="113"/>
      <c r="ISY80" s="113"/>
      <c r="ISZ80" s="113"/>
      <c r="ITA80" s="113"/>
      <c r="ITB80" s="113"/>
      <c r="ITC80" s="113"/>
      <c r="ITD80" s="113"/>
      <c r="ITE80" s="113"/>
      <c r="ITF80" s="113"/>
      <c r="ITM80" s="113"/>
      <c r="ITN80" s="113"/>
      <c r="ITO80" s="113"/>
      <c r="ITP80" s="113"/>
      <c r="ITQ80" s="113"/>
      <c r="ITR80" s="113"/>
      <c r="ITS80" s="113"/>
      <c r="ITT80" s="113"/>
      <c r="ITU80" s="113"/>
      <c r="ITV80" s="113"/>
      <c r="ITW80" s="113"/>
      <c r="ITX80" s="113"/>
      <c r="ITY80" s="113"/>
      <c r="ITZ80" s="113"/>
      <c r="IUA80" s="113"/>
      <c r="IUB80" s="113"/>
      <c r="IUC80" s="113"/>
      <c r="IUD80" s="113"/>
      <c r="IUE80" s="113"/>
      <c r="IUF80" s="113"/>
      <c r="IUG80" s="113"/>
      <c r="IUH80" s="113"/>
      <c r="IUI80" s="113"/>
      <c r="IUJ80" s="113"/>
      <c r="IUK80" s="113"/>
      <c r="IUL80" s="113"/>
      <c r="IUM80" s="113"/>
      <c r="IUN80" s="113"/>
      <c r="IUO80" s="113"/>
      <c r="IUP80" s="113"/>
      <c r="IUQ80" s="113"/>
      <c r="IUR80" s="113"/>
      <c r="IUS80" s="113"/>
      <c r="IUT80" s="113"/>
      <c r="IUU80" s="113"/>
      <c r="IUV80" s="113"/>
      <c r="IUW80" s="113"/>
      <c r="IUX80" s="113"/>
      <c r="IUY80" s="113"/>
      <c r="IUZ80" s="113"/>
      <c r="IVA80" s="113"/>
      <c r="IVB80" s="113"/>
      <c r="IVC80" s="113"/>
      <c r="IVD80" s="113"/>
      <c r="IVE80" s="113"/>
      <c r="IVF80" s="113"/>
      <c r="IVG80" s="113"/>
      <c r="IVH80" s="113"/>
      <c r="IVI80" s="113"/>
      <c r="IVJ80" s="113"/>
      <c r="IVK80" s="113"/>
      <c r="IVL80" s="113"/>
      <c r="IVM80" s="113"/>
      <c r="IVN80" s="113"/>
      <c r="IVO80" s="113"/>
      <c r="IVP80" s="113"/>
      <c r="IVQ80" s="113"/>
      <c r="IVR80" s="113"/>
      <c r="IVS80" s="113"/>
      <c r="IVT80" s="113"/>
      <c r="IVU80" s="113"/>
      <c r="IVV80" s="113"/>
      <c r="IVW80" s="113"/>
      <c r="IVX80" s="113"/>
      <c r="IVY80" s="113"/>
      <c r="IVZ80" s="113"/>
      <c r="IWA80" s="113"/>
      <c r="IWB80" s="113"/>
      <c r="IWC80" s="113"/>
      <c r="IWD80" s="113"/>
      <c r="IWE80" s="113"/>
      <c r="IWF80" s="113"/>
      <c r="IWG80" s="113"/>
      <c r="IWH80" s="113"/>
      <c r="IWI80" s="113"/>
      <c r="IWJ80" s="113"/>
      <c r="IWK80" s="113"/>
      <c r="IWL80" s="113"/>
      <c r="IWM80" s="113"/>
      <c r="IWN80" s="113"/>
      <c r="IWO80" s="113"/>
      <c r="IWP80" s="113"/>
      <c r="IWQ80" s="113"/>
      <c r="IWR80" s="113"/>
      <c r="IWS80" s="113"/>
      <c r="IWT80" s="113"/>
      <c r="IWU80" s="113"/>
      <c r="IWV80" s="113"/>
      <c r="IWW80" s="113"/>
      <c r="IWX80" s="113"/>
      <c r="IWY80" s="113"/>
      <c r="IWZ80" s="113"/>
      <c r="IXA80" s="113"/>
      <c r="IXB80" s="113"/>
      <c r="IXC80" s="113"/>
      <c r="IXD80" s="113"/>
      <c r="IXE80" s="113"/>
      <c r="IXF80" s="113"/>
      <c r="IXG80" s="113"/>
      <c r="IXH80" s="113"/>
      <c r="IXI80" s="113"/>
      <c r="IXJ80" s="113"/>
      <c r="IXK80" s="113"/>
      <c r="IXL80" s="113"/>
      <c r="IXM80" s="113"/>
      <c r="IXN80" s="113"/>
      <c r="IXO80" s="113"/>
      <c r="IXP80" s="113"/>
      <c r="IXQ80" s="113"/>
      <c r="IXR80" s="113"/>
      <c r="IXS80" s="113"/>
      <c r="IXT80" s="113"/>
      <c r="IXU80" s="113"/>
      <c r="IXV80" s="113"/>
      <c r="IXW80" s="113"/>
      <c r="IXX80" s="113"/>
      <c r="IXY80" s="113"/>
      <c r="IXZ80" s="113"/>
      <c r="IYA80" s="113"/>
      <c r="IYB80" s="113"/>
      <c r="IYC80" s="113"/>
      <c r="IYD80" s="113"/>
      <c r="IYE80" s="113"/>
      <c r="IYF80" s="113"/>
      <c r="IYG80" s="113"/>
      <c r="IYH80" s="113"/>
      <c r="IYI80" s="113"/>
      <c r="IYJ80" s="113"/>
      <c r="IYK80" s="113"/>
      <c r="IYL80" s="113"/>
      <c r="IYM80" s="113"/>
      <c r="IYN80" s="113"/>
      <c r="IYO80" s="113"/>
      <c r="IYP80" s="113"/>
      <c r="IYQ80" s="113"/>
      <c r="IYR80" s="113"/>
      <c r="IYS80" s="113"/>
      <c r="IYT80" s="113"/>
      <c r="IYU80" s="113"/>
      <c r="IYV80" s="113"/>
      <c r="IYW80" s="113"/>
      <c r="IYX80" s="113"/>
      <c r="IYY80" s="113"/>
      <c r="IYZ80" s="113"/>
      <c r="IZA80" s="113"/>
      <c r="IZB80" s="113"/>
      <c r="IZC80" s="113"/>
      <c r="IZD80" s="113"/>
      <c r="IZE80" s="113"/>
      <c r="IZF80" s="113"/>
      <c r="IZG80" s="113"/>
      <c r="IZH80" s="113"/>
      <c r="IZI80" s="113"/>
      <c r="IZJ80" s="113"/>
      <c r="IZK80" s="113"/>
      <c r="IZL80" s="113"/>
      <c r="IZM80" s="113"/>
      <c r="IZN80" s="113"/>
      <c r="IZO80" s="113"/>
      <c r="IZP80" s="113"/>
      <c r="IZQ80" s="113"/>
      <c r="IZR80" s="113"/>
      <c r="IZS80" s="113"/>
      <c r="IZT80" s="113"/>
      <c r="IZU80" s="113"/>
      <c r="IZV80" s="113"/>
      <c r="IZW80" s="113"/>
      <c r="IZX80" s="113"/>
      <c r="IZY80" s="113"/>
      <c r="IZZ80" s="113"/>
      <c r="JAA80" s="113"/>
      <c r="JAB80" s="113"/>
      <c r="JAC80" s="113"/>
      <c r="JAD80" s="113"/>
      <c r="JAE80" s="113"/>
      <c r="JAF80" s="113"/>
      <c r="JAG80" s="113"/>
      <c r="JAH80" s="113"/>
      <c r="JAI80" s="113"/>
      <c r="JAJ80" s="113"/>
      <c r="JAK80" s="113"/>
      <c r="JAL80" s="113"/>
      <c r="JAM80" s="113"/>
      <c r="JAN80" s="113"/>
      <c r="JAO80" s="113"/>
      <c r="JAP80" s="113"/>
      <c r="JAQ80" s="113"/>
      <c r="JAR80" s="113"/>
      <c r="JAS80" s="113"/>
      <c r="JAT80" s="113"/>
      <c r="JAU80" s="113"/>
      <c r="JAV80" s="113"/>
      <c r="JAW80" s="113"/>
      <c r="JAX80" s="113"/>
      <c r="JAY80" s="113"/>
      <c r="JAZ80" s="113"/>
      <c r="JBA80" s="113"/>
      <c r="JBB80" s="113"/>
      <c r="JBC80" s="113"/>
      <c r="JBD80" s="113"/>
      <c r="JBE80" s="113"/>
      <c r="JBF80" s="113"/>
      <c r="JBG80" s="113"/>
      <c r="JBH80" s="113"/>
      <c r="JBI80" s="113"/>
      <c r="JBJ80" s="113"/>
      <c r="JBK80" s="113"/>
      <c r="JBL80" s="113"/>
      <c r="JBM80" s="113"/>
      <c r="JBN80" s="113"/>
      <c r="JBO80" s="113"/>
      <c r="JBP80" s="113"/>
      <c r="JBQ80" s="113"/>
      <c r="JBR80" s="113"/>
      <c r="JBS80" s="113"/>
      <c r="JBT80" s="113"/>
      <c r="JBU80" s="113"/>
      <c r="JBV80" s="113"/>
      <c r="JBW80" s="113"/>
      <c r="JBX80" s="113"/>
      <c r="JBY80" s="113"/>
      <c r="JBZ80" s="113"/>
      <c r="JCA80" s="113"/>
      <c r="JCB80" s="113"/>
      <c r="JCC80" s="113"/>
      <c r="JCD80" s="113"/>
      <c r="JCE80" s="113"/>
      <c r="JCF80" s="113"/>
      <c r="JCG80" s="113"/>
      <c r="JCH80" s="113"/>
      <c r="JCI80" s="113"/>
      <c r="JCJ80" s="113"/>
      <c r="JCK80" s="113"/>
      <c r="JCL80" s="113"/>
      <c r="JCM80" s="113"/>
      <c r="JCN80" s="113"/>
      <c r="JCO80" s="113"/>
      <c r="JCP80" s="113"/>
      <c r="JCQ80" s="113"/>
      <c r="JCR80" s="113"/>
      <c r="JCS80" s="113"/>
      <c r="JCT80" s="113"/>
      <c r="JCU80" s="113"/>
      <c r="JCV80" s="113"/>
      <c r="JCW80" s="113"/>
      <c r="JCX80" s="113"/>
      <c r="JCY80" s="113"/>
      <c r="JCZ80" s="113"/>
      <c r="JDA80" s="113"/>
      <c r="JDB80" s="113"/>
      <c r="JDI80" s="113"/>
      <c r="JDJ80" s="113"/>
      <c r="JDK80" s="113"/>
      <c r="JDL80" s="113"/>
      <c r="JDM80" s="113"/>
      <c r="JDN80" s="113"/>
      <c r="JDO80" s="113"/>
      <c r="JDP80" s="113"/>
      <c r="JDQ80" s="113"/>
      <c r="JDR80" s="113"/>
      <c r="JDS80" s="113"/>
      <c r="JDT80" s="113"/>
      <c r="JDU80" s="113"/>
      <c r="JDV80" s="113"/>
      <c r="JDW80" s="113"/>
      <c r="JDX80" s="113"/>
      <c r="JDY80" s="113"/>
      <c r="JDZ80" s="113"/>
      <c r="JEA80" s="113"/>
      <c r="JEB80" s="113"/>
      <c r="JEC80" s="113"/>
      <c r="JED80" s="113"/>
      <c r="JEE80" s="113"/>
      <c r="JEF80" s="113"/>
      <c r="JEG80" s="113"/>
      <c r="JEH80" s="113"/>
      <c r="JEI80" s="113"/>
      <c r="JEJ80" s="113"/>
      <c r="JEK80" s="113"/>
      <c r="JEL80" s="113"/>
      <c r="JEM80" s="113"/>
      <c r="JEN80" s="113"/>
      <c r="JEO80" s="113"/>
      <c r="JEP80" s="113"/>
      <c r="JEQ80" s="113"/>
      <c r="JER80" s="113"/>
      <c r="JES80" s="113"/>
      <c r="JET80" s="113"/>
      <c r="JEU80" s="113"/>
      <c r="JEV80" s="113"/>
      <c r="JEW80" s="113"/>
      <c r="JEX80" s="113"/>
      <c r="JEY80" s="113"/>
      <c r="JEZ80" s="113"/>
      <c r="JFA80" s="113"/>
      <c r="JFB80" s="113"/>
      <c r="JFC80" s="113"/>
      <c r="JFD80" s="113"/>
      <c r="JFE80" s="113"/>
      <c r="JFF80" s="113"/>
      <c r="JFG80" s="113"/>
      <c r="JFH80" s="113"/>
      <c r="JFI80" s="113"/>
      <c r="JFJ80" s="113"/>
      <c r="JFK80" s="113"/>
      <c r="JFL80" s="113"/>
      <c r="JFM80" s="113"/>
      <c r="JFN80" s="113"/>
      <c r="JFO80" s="113"/>
      <c r="JFP80" s="113"/>
      <c r="JFQ80" s="113"/>
      <c r="JFR80" s="113"/>
      <c r="JFS80" s="113"/>
      <c r="JFT80" s="113"/>
      <c r="JFU80" s="113"/>
      <c r="JFV80" s="113"/>
      <c r="JFW80" s="113"/>
      <c r="JFX80" s="113"/>
      <c r="JFY80" s="113"/>
      <c r="JFZ80" s="113"/>
      <c r="JGA80" s="113"/>
      <c r="JGB80" s="113"/>
      <c r="JGC80" s="113"/>
      <c r="JGD80" s="113"/>
      <c r="JGE80" s="113"/>
      <c r="JGF80" s="113"/>
      <c r="JGG80" s="113"/>
      <c r="JGH80" s="113"/>
      <c r="JGI80" s="113"/>
      <c r="JGJ80" s="113"/>
      <c r="JGK80" s="113"/>
      <c r="JGL80" s="113"/>
      <c r="JGM80" s="113"/>
      <c r="JGN80" s="113"/>
      <c r="JGO80" s="113"/>
      <c r="JGP80" s="113"/>
      <c r="JGQ80" s="113"/>
      <c r="JGR80" s="113"/>
      <c r="JGS80" s="113"/>
      <c r="JGT80" s="113"/>
      <c r="JGU80" s="113"/>
      <c r="JGV80" s="113"/>
      <c r="JGW80" s="113"/>
      <c r="JGX80" s="113"/>
      <c r="JGY80" s="113"/>
      <c r="JGZ80" s="113"/>
      <c r="JHA80" s="113"/>
      <c r="JHB80" s="113"/>
      <c r="JHC80" s="113"/>
      <c r="JHD80" s="113"/>
      <c r="JHE80" s="113"/>
      <c r="JHF80" s="113"/>
      <c r="JHG80" s="113"/>
      <c r="JHH80" s="113"/>
      <c r="JHI80" s="113"/>
      <c r="JHJ80" s="113"/>
      <c r="JHK80" s="113"/>
      <c r="JHL80" s="113"/>
      <c r="JHM80" s="113"/>
      <c r="JHN80" s="113"/>
      <c r="JHO80" s="113"/>
      <c r="JHP80" s="113"/>
      <c r="JHQ80" s="113"/>
      <c r="JHR80" s="113"/>
      <c r="JHS80" s="113"/>
      <c r="JHT80" s="113"/>
      <c r="JHU80" s="113"/>
      <c r="JHV80" s="113"/>
      <c r="JHW80" s="113"/>
      <c r="JHX80" s="113"/>
      <c r="JHY80" s="113"/>
      <c r="JHZ80" s="113"/>
      <c r="JIA80" s="113"/>
      <c r="JIB80" s="113"/>
      <c r="JIC80" s="113"/>
      <c r="JID80" s="113"/>
      <c r="JIE80" s="113"/>
      <c r="JIF80" s="113"/>
      <c r="JIG80" s="113"/>
      <c r="JIH80" s="113"/>
      <c r="JII80" s="113"/>
      <c r="JIJ80" s="113"/>
      <c r="JIK80" s="113"/>
      <c r="JIL80" s="113"/>
      <c r="JIM80" s="113"/>
      <c r="JIN80" s="113"/>
      <c r="JIO80" s="113"/>
      <c r="JIP80" s="113"/>
      <c r="JIQ80" s="113"/>
      <c r="JIR80" s="113"/>
      <c r="JIS80" s="113"/>
      <c r="JIT80" s="113"/>
      <c r="JIU80" s="113"/>
      <c r="JIV80" s="113"/>
      <c r="JIW80" s="113"/>
      <c r="JIX80" s="113"/>
      <c r="JIY80" s="113"/>
      <c r="JIZ80" s="113"/>
      <c r="JJA80" s="113"/>
      <c r="JJB80" s="113"/>
      <c r="JJC80" s="113"/>
      <c r="JJD80" s="113"/>
      <c r="JJE80" s="113"/>
      <c r="JJF80" s="113"/>
      <c r="JJG80" s="113"/>
      <c r="JJH80" s="113"/>
      <c r="JJI80" s="113"/>
      <c r="JJJ80" s="113"/>
      <c r="JJK80" s="113"/>
      <c r="JJL80" s="113"/>
      <c r="JJM80" s="113"/>
      <c r="JJN80" s="113"/>
      <c r="JJO80" s="113"/>
      <c r="JJP80" s="113"/>
      <c r="JJQ80" s="113"/>
      <c r="JJR80" s="113"/>
      <c r="JJS80" s="113"/>
      <c r="JJT80" s="113"/>
      <c r="JJU80" s="113"/>
      <c r="JJV80" s="113"/>
      <c r="JJW80" s="113"/>
      <c r="JJX80" s="113"/>
      <c r="JJY80" s="113"/>
      <c r="JJZ80" s="113"/>
      <c r="JKA80" s="113"/>
      <c r="JKB80" s="113"/>
      <c r="JKC80" s="113"/>
      <c r="JKD80" s="113"/>
      <c r="JKE80" s="113"/>
      <c r="JKF80" s="113"/>
      <c r="JKG80" s="113"/>
      <c r="JKH80" s="113"/>
      <c r="JKI80" s="113"/>
      <c r="JKJ80" s="113"/>
      <c r="JKK80" s="113"/>
      <c r="JKL80" s="113"/>
      <c r="JKM80" s="113"/>
      <c r="JKN80" s="113"/>
      <c r="JKO80" s="113"/>
      <c r="JKP80" s="113"/>
      <c r="JKQ80" s="113"/>
      <c r="JKR80" s="113"/>
      <c r="JKS80" s="113"/>
      <c r="JKT80" s="113"/>
      <c r="JKU80" s="113"/>
      <c r="JKV80" s="113"/>
      <c r="JKW80" s="113"/>
      <c r="JKX80" s="113"/>
      <c r="JKY80" s="113"/>
      <c r="JKZ80" s="113"/>
      <c r="JLA80" s="113"/>
      <c r="JLB80" s="113"/>
      <c r="JLC80" s="113"/>
      <c r="JLD80" s="113"/>
      <c r="JLE80" s="113"/>
      <c r="JLF80" s="113"/>
      <c r="JLG80" s="113"/>
      <c r="JLH80" s="113"/>
      <c r="JLI80" s="113"/>
      <c r="JLJ80" s="113"/>
      <c r="JLK80" s="113"/>
      <c r="JLL80" s="113"/>
      <c r="JLM80" s="113"/>
      <c r="JLN80" s="113"/>
      <c r="JLO80" s="113"/>
      <c r="JLP80" s="113"/>
      <c r="JLQ80" s="113"/>
      <c r="JLR80" s="113"/>
      <c r="JLS80" s="113"/>
      <c r="JLT80" s="113"/>
      <c r="JLU80" s="113"/>
      <c r="JLV80" s="113"/>
      <c r="JLW80" s="113"/>
      <c r="JLX80" s="113"/>
      <c r="JLY80" s="113"/>
      <c r="JLZ80" s="113"/>
      <c r="JMA80" s="113"/>
      <c r="JMB80" s="113"/>
      <c r="JMC80" s="113"/>
      <c r="JMD80" s="113"/>
      <c r="JME80" s="113"/>
      <c r="JMF80" s="113"/>
      <c r="JMG80" s="113"/>
      <c r="JMH80" s="113"/>
      <c r="JMI80" s="113"/>
      <c r="JMJ80" s="113"/>
      <c r="JMK80" s="113"/>
      <c r="JML80" s="113"/>
      <c r="JMM80" s="113"/>
      <c r="JMN80" s="113"/>
      <c r="JMO80" s="113"/>
      <c r="JMP80" s="113"/>
      <c r="JMQ80" s="113"/>
      <c r="JMR80" s="113"/>
      <c r="JMS80" s="113"/>
      <c r="JMT80" s="113"/>
      <c r="JMU80" s="113"/>
      <c r="JMV80" s="113"/>
      <c r="JMW80" s="113"/>
      <c r="JMX80" s="113"/>
      <c r="JNE80" s="113"/>
      <c r="JNF80" s="113"/>
      <c r="JNG80" s="113"/>
      <c r="JNH80" s="113"/>
      <c r="JNI80" s="113"/>
      <c r="JNJ80" s="113"/>
      <c r="JNK80" s="113"/>
      <c r="JNL80" s="113"/>
      <c r="JNM80" s="113"/>
      <c r="JNN80" s="113"/>
      <c r="JNO80" s="113"/>
      <c r="JNP80" s="113"/>
      <c r="JNQ80" s="113"/>
      <c r="JNR80" s="113"/>
      <c r="JNS80" s="113"/>
      <c r="JNT80" s="113"/>
      <c r="JNU80" s="113"/>
      <c r="JNV80" s="113"/>
      <c r="JNW80" s="113"/>
      <c r="JNX80" s="113"/>
      <c r="JNY80" s="113"/>
      <c r="JNZ80" s="113"/>
      <c r="JOA80" s="113"/>
      <c r="JOB80" s="113"/>
      <c r="JOC80" s="113"/>
      <c r="JOD80" s="113"/>
      <c r="JOE80" s="113"/>
      <c r="JOF80" s="113"/>
      <c r="JOG80" s="113"/>
      <c r="JOH80" s="113"/>
      <c r="JOI80" s="113"/>
      <c r="JOJ80" s="113"/>
      <c r="JOK80" s="113"/>
      <c r="JOL80" s="113"/>
      <c r="JOM80" s="113"/>
      <c r="JON80" s="113"/>
      <c r="JOO80" s="113"/>
      <c r="JOP80" s="113"/>
      <c r="JOQ80" s="113"/>
      <c r="JOR80" s="113"/>
      <c r="JOS80" s="113"/>
      <c r="JOT80" s="113"/>
      <c r="JOU80" s="113"/>
      <c r="JOV80" s="113"/>
      <c r="JOW80" s="113"/>
      <c r="JOX80" s="113"/>
      <c r="JOY80" s="113"/>
      <c r="JOZ80" s="113"/>
      <c r="JPA80" s="113"/>
      <c r="JPB80" s="113"/>
      <c r="JPC80" s="113"/>
      <c r="JPD80" s="113"/>
      <c r="JPE80" s="113"/>
      <c r="JPF80" s="113"/>
      <c r="JPG80" s="113"/>
      <c r="JPH80" s="113"/>
      <c r="JPI80" s="113"/>
      <c r="JPJ80" s="113"/>
      <c r="JPK80" s="113"/>
      <c r="JPL80" s="113"/>
      <c r="JPM80" s="113"/>
      <c r="JPN80" s="113"/>
      <c r="JPO80" s="113"/>
      <c r="JPP80" s="113"/>
      <c r="JPQ80" s="113"/>
      <c r="JPR80" s="113"/>
      <c r="JPS80" s="113"/>
      <c r="JPT80" s="113"/>
      <c r="JPU80" s="113"/>
      <c r="JPV80" s="113"/>
      <c r="JPW80" s="113"/>
      <c r="JPX80" s="113"/>
      <c r="JPY80" s="113"/>
      <c r="JPZ80" s="113"/>
      <c r="JQA80" s="113"/>
      <c r="JQB80" s="113"/>
      <c r="JQC80" s="113"/>
      <c r="JQD80" s="113"/>
      <c r="JQE80" s="113"/>
      <c r="JQF80" s="113"/>
      <c r="JQG80" s="113"/>
      <c r="JQH80" s="113"/>
      <c r="JQI80" s="113"/>
      <c r="JQJ80" s="113"/>
      <c r="JQK80" s="113"/>
      <c r="JQL80" s="113"/>
      <c r="JQM80" s="113"/>
      <c r="JQN80" s="113"/>
      <c r="JQO80" s="113"/>
      <c r="JQP80" s="113"/>
      <c r="JQQ80" s="113"/>
      <c r="JQR80" s="113"/>
      <c r="JQS80" s="113"/>
      <c r="JQT80" s="113"/>
      <c r="JQU80" s="113"/>
      <c r="JQV80" s="113"/>
      <c r="JQW80" s="113"/>
      <c r="JQX80" s="113"/>
      <c r="JQY80" s="113"/>
      <c r="JQZ80" s="113"/>
      <c r="JRA80" s="113"/>
      <c r="JRB80" s="113"/>
      <c r="JRC80" s="113"/>
      <c r="JRD80" s="113"/>
      <c r="JRE80" s="113"/>
      <c r="JRF80" s="113"/>
      <c r="JRG80" s="113"/>
      <c r="JRH80" s="113"/>
      <c r="JRI80" s="113"/>
      <c r="JRJ80" s="113"/>
      <c r="JRK80" s="113"/>
      <c r="JRL80" s="113"/>
      <c r="JRM80" s="113"/>
      <c r="JRN80" s="113"/>
      <c r="JRO80" s="113"/>
      <c r="JRP80" s="113"/>
      <c r="JRQ80" s="113"/>
      <c r="JRR80" s="113"/>
      <c r="JRS80" s="113"/>
      <c r="JRT80" s="113"/>
      <c r="JRU80" s="113"/>
      <c r="JRV80" s="113"/>
      <c r="JRW80" s="113"/>
      <c r="JRX80" s="113"/>
      <c r="JRY80" s="113"/>
      <c r="JRZ80" s="113"/>
      <c r="JSA80" s="113"/>
      <c r="JSB80" s="113"/>
      <c r="JSC80" s="113"/>
      <c r="JSD80" s="113"/>
      <c r="JSE80" s="113"/>
      <c r="JSF80" s="113"/>
      <c r="JSG80" s="113"/>
      <c r="JSH80" s="113"/>
      <c r="JSI80" s="113"/>
      <c r="JSJ80" s="113"/>
      <c r="JSK80" s="113"/>
      <c r="JSL80" s="113"/>
      <c r="JSM80" s="113"/>
      <c r="JSN80" s="113"/>
      <c r="JSO80" s="113"/>
      <c r="JSP80" s="113"/>
      <c r="JSQ80" s="113"/>
      <c r="JSR80" s="113"/>
      <c r="JSS80" s="113"/>
      <c r="JST80" s="113"/>
      <c r="JSU80" s="113"/>
      <c r="JSV80" s="113"/>
      <c r="JSW80" s="113"/>
      <c r="JSX80" s="113"/>
      <c r="JSY80" s="113"/>
      <c r="JSZ80" s="113"/>
      <c r="JTA80" s="113"/>
      <c r="JTB80" s="113"/>
      <c r="JTC80" s="113"/>
      <c r="JTD80" s="113"/>
      <c r="JTE80" s="113"/>
      <c r="JTF80" s="113"/>
      <c r="JTG80" s="113"/>
      <c r="JTH80" s="113"/>
      <c r="JTI80" s="113"/>
      <c r="JTJ80" s="113"/>
      <c r="JTK80" s="113"/>
      <c r="JTL80" s="113"/>
      <c r="JTM80" s="113"/>
      <c r="JTN80" s="113"/>
      <c r="JTO80" s="113"/>
      <c r="JTP80" s="113"/>
      <c r="JTQ80" s="113"/>
      <c r="JTR80" s="113"/>
      <c r="JTS80" s="113"/>
      <c r="JTT80" s="113"/>
      <c r="JTU80" s="113"/>
      <c r="JTV80" s="113"/>
      <c r="JTW80" s="113"/>
      <c r="JTX80" s="113"/>
      <c r="JTY80" s="113"/>
      <c r="JTZ80" s="113"/>
      <c r="JUA80" s="113"/>
      <c r="JUB80" s="113"/>
      <c r="JUC80" s="113"/>
      <c r="JUD80" s="113"/>
      <c r="JUE80" s="113"/>
      <c r="JUF80" s="113"/>
      <c r="JUG80" s="113"/>
      <c r="JUH80" s="113"/>
      <c r="JUI80" s="113"/>
      <c r="JUJ80" s="113"/>
      <c r="JUK80" s="113"/>
      <c r="JUL80" s="113"/>
      <c r="JUM80" s="113"/>
      <c r="JUN80" s="113"/>
      <c r="JUO80" s="113"/>
      <c r="JUP80" s="113"/>
      <c r="JUQ80" s="113"/>
      <c r="JUR80" s="113"/>
      <c r="JUS80" s="113"/>
      <c r="JUT80" s="113"/>
      <c r="JUU80" s="113"/>
      <c r="JUV80" s="113"/>
      <c r="JUW80" s="113"/>
      <c r="JUX80" s="113"/>
      <c r="JUY80" s="113"/>
      <c r="JUZ80" s="113"/>
      <c r="JVA80" s="113"/>
      <c r="JVB80" s="113"/>
      <c r="JVC80" s="113"/>
      <c r="JVD80" s="113"/>
      <c r="JVE80" s="113"/>
      <c r="JVF80" s="113"/>
      <c r="JVG80" s="113"/>
      <c r="JVH80" s="113"/>
      <c r="JVI80" s="113"/>
      <c r="JVJ80" s="113"/>
      <c r="JVK80" s="113"/>
      <c r="JVL80" s="113"/>
      <c r="JVM80" s="113"/>
      <c r="JVN80" s="113"/>
      <c r="JVO80" s="113"/>
      <c r="JVP80" s="113"/>
      <c r="JVQ80" s="113"/>
      <c r="JVR80" s="113"/>
      <c r="JVS80" s="113"/>
      <c r="JVT80" s="113"/>
      <c r="JVU80" s="113"/>
      <c r="JVV80" s="113"/>
      <c r="JVW80" s="113"/>
      <c r="JVX80" s="113"/>
      <c r="JVY80" s="113"/>
      <c r="JVZ80" s="113"/>
      <c r="JWA80" s="113"/>
      <c r="JWB80" s="113"/>
      <c r="JWC80" s="113"/>
      <c r="JWD80" s="113"/>
      <c r="JWE80" s="113"/>
      <c r="JWF80" s="113"/>
      <c r="JWG80" s="113"/>
      <c r="JWH80" s="113"/>
      <c r="JWI80" s="113"/>
      <c r="JWJ80" s="113"/>
      <c r="JWK80" s="113"/>
      <c r="JWL80" s="113"/>
      <c r="JWM80" s="113"/>
      <c r="JWN80" s="113"/>
      <c r="JWO80" s="113"/>
      <c r="JWP80" s="113"/>
      <c r="JWQ80" s="113"/>
      <c r="JWR80" s="113"/>
      <c r="JWS80" s="113"/>
      <c r="JWT80" s="113"/>
      <c r="JXA80" s="113"/>
      <c r="JXB80" s="113"/>
      <c r="JXC80" s="113"/>
      <c r="JXD80" s="113"/>
      <c r="JXE80" s="113"/>
      <c r="JXF80" s="113"/>
      <c r="JXG80" s="113"/>
      <c r="JXH80" s="113"/>
      <c r="JXI80" s="113"/>
      <c r="JXJ80" s="113"/>
      <c r="JXK80" s="113"/>
      <c r="JXL80" s="113"/>
      <c r="JXM80" s="113"/>
      <c r="JXN80" s="113"/>
      <c r="JXO80" s="113"/>
      <c r="JXP80" s="113"/>
      <c r="JXQ80" s="113"/>
      <c r="JXR80" s="113"/>
      <c r="JXS80" s="113"/>
      <c r="JXT80" s="113"/>
      <c r="JXU80" s="113"/>
      <c r="JXV80" s="113"/>
      <c r="JXW80" s="113"/>
      <c r="JXX80" s="113"/>
      <c r="JXY80" s="113"/>
      <c r="JXZ80" s="113"/>
      <c r="JYA80" s="113"/>
      <c r="JYB80" s="113"/>
      <c r="JYC80" s="113"/>
      <c r="JYD80" s="113"/>
      <c r="JYE80" s="113"/>
      <c r="JYF80" s="113"/>
      <c r="JYG80" s="113"/>
      <c r="JYH80" s="113"/>
      <c r="JYI80" s="113"/>
      <c r="JYJ80" s="113"/>
      <c r="JYK80" s="113"/>
      <c r="JYL80" s="113"/>
      <c r="JYM80" s="113"/>
      <c r="JYN80" s="113"/>
      <c r="JYO80" s="113"/>
      <c r="JYP80" s="113"/>
      <c r="JYQ80" s="113"/>
      <c r="JYR80" s="113"/>
      <c r="JYS80" s="113"/>
      <c r="JYT80" s="113"/>
      <c r="JYU80" s="113"/>
      <c r="JYV80" s="113"/>
      <c r="JYW80" s="113"/>
      <c r="JYX80" s="113"/>
      <c r="JYY80" s="113"/>
      <c r="JYZ80" s="113"/>
      <c r="JZA80" s="113"/>
      <c r="JZB80" s="113"/>
      <c r="JZC80" s="113"/>
      <c r="JZD80" s="113"/>
      <c r="JZE80" s="113"/>
      <c r="JZF80" s="113"/>
      <c r="JZG80" s="113"/>
      <c r="JZH80" s="113"/>
      <c r="JZI80" s="113"/>
      <c r="JZJ80" s="113"/>
      <c r="JZK80" s="113"/>
      <c r="JZL80" s="113"/>
      <c r="JZM80" s="113"/>
      <c r="JZN80" s="113"/>
      <c r="JZO80" s="113"/>
      <c r="JZP80" s="113"/>
      <c r="JZQ80" s="113"/>
      <c r="JZR80" s="113"/>
      <c r="JZS80" s="113"/>
      <c r="JZT80" s="113"/>
      <c r="JZU80" s="113"/>
      <c r="JZV80" s="113"/>
      <c r="JZW80" s="113"/>
      <c r="JZX80" s="113"/>
      <c r="JZY80" s="113"/>
      <c r="JZZ80" s="113"/>
      <c r="KAA80" s="113"/>
      <c r="KAB80" s="113"/>
      <c r="KAC80" s="113"/>
      <c r="KAD80" s="113"/>
      <c r="KAE80" s="113"/>
      <c r="KAF80" s="113"/>
      <c r="KAG80" s="113"/>
      <c r="KAH80" s="113"/>
      <c r="KAI80" s="113"/>
      <c r="KAJ80" s="113"/>
      <c r="KAK80" s="113"/>
      <c r="KAL80" s="113"/>
      <c r="KAM80" s="113"/>
      <c r="KAN80" s="113"/>
      <c r="KAO80" s="113"/>
      <c r="KAP80" s="113"/>
      <c r="KAQ80" s="113"/>
      <c r="KAR80" s="113"/>
      <c r="KAS80" s="113"/>
      <c r="KAT80" s="113"/>
      <c r="KAU80" s="113"/>
      <c r="KAV80" s="113"/>
      <c r="KAW80" s="113"/>
      <c r="KAX80" s="113"/>
      <c r="KAY80" s="113"/>
      <c r="KAZ80" s="113"/>
      <c r="KBA80" s="113"/>
      <c r="KBB80" s="113"/>
      <c r="KBC80" s="113"/>
      <c r="KBD80" s="113"/>
      <c r="KBE80" s="113"/>
      <c r="KBF80" s="113"/>
      <c r="KBG80" s="113"/>
      <c r="KBH80" s="113"/>
      <c r="KBI80" s="113"/>
      <c r="KBJ80" s="113"/>
      <c r="KBK80" s="113"/>
      <c r="KBL80" s="113"/>
      <c r="KBM80" s="113"/>
      <c r="KBN80" s="113"/>
      <c r="KBO80" s="113"/>
      <c r="KBP80" s="113"/>
      <c r="KBQ80" s="113"/>
      <c r="KBR80" s="113"/>
      <c r="KBS80" s="113"/>
      <c r="KBT80" s="113"/>
      <c r="KBU80" s="113"/>
      <c r="KBV80" s="113"/>
      <c r="KBW80" s="113"/>
      <c r="KBX80" s="113"/>
      <c r="KBY80" s="113"/>
      <c r="KBZ80" s="113"/>
      <c r="KCA80" s="113"/>
      <c r="KCB80" s="113"/>
      <c r="KCC80" s="113"/>
      <c r="KCD80" s="113"/>
      <c r="KCE80" s="113"/>
      <c r="KCF80" s="113"/>
      <c r="KCG80" s="113"/>
      <c r="KCH80" s="113"/>
      <c r="KCI80" s="113"/>
      <c r="KCJ80" s="113"/>
      <c r="KCK80" s="113"/>
      <c r="KCL80" s="113"/>
      <c r="KCM80" s="113"/>
      <c r="KCN80" s="113"/>
      <c r="KCO80" s="113"/>
      <c r="KCP80" s="113"/>
      <c r="KCQ80" s="113"/>
      <c r="KCR80" s="113"/>
      <c r="KCS80" s="113"/>
      <c r="KCT80" s="113"/>
      <c r="KCU80" s="113"/>
      <c r="KCV80" s="113"/>
      <c r="KCW80" s="113"/>
      <c r="KCX80" s="113"/>
      <c r="KCY80" s="113"/>
      <c r="KCZ80" s="113"/>
      <c r="KDA80" s="113"/>
      <c r="KDB80" s="113"/>
      <c r="KDC80" s="113"/>
      <c r="KDD80" s="113"/>
      <c r="KDE80" s="113"/>
      <c r="KDF80" s="113"/>
      <c r="KDG80" s="113"/>
      <c r="KDH80" s="113"/>
      <c r="KDI80" s="113"/>
      <c r="KDJ80" s="113"/>
      <c r="KDK80" s="113"/>
      <c r="KDL80" s="113"/>
      <c r="KDM80" s="113"/>
      <c r="KDN80" s="113"/>
      <c r="KDO80" s="113"/>
      <c r="KDP80" s="113"/>
      <c r="KDQ80" s="113"/>
      <c r="KDR80" s="113"/>
      <c r="KDS80" s="113"/>
      <c r="KDT80" s="113"/>
      <c r="KDU80" s="113"/>
      <c r="KDV80" s="113"/>
      <c r="KDW80" s="113"/>
      <c r="KDX80" s="113"/>
      <c r="KDY80" s="113"/>
      <c r="KDZ80" s="113"/>
      <c r="KEA80" s="113"/>
      <c r="KEB80" s="113"/>
      <c r="KEC80" s="113"/>
      <c r="KED80" s="113"/>
      <c r="KEE80" s="113"/>
      <c r="KEF80" s="113"/>
      <c r="KEG80" s="113"/>
      <c r="KEH80" s="113"/>
      <c r="KEI80" s="113"/>
      <c r="KEJ80" s="113"/>
      <c r="KEK80" s="113"/>
      <c r="KEL80" s="113"/>
      <c r="KEM80" s="113"/>
      <c r="KEN80" s="113"/>
      <c r="KEO80" s="113"/>
      <c r="KEP80" s="113"/>
      <c r="KEQ80" s="113"/>
      <c r="KER80" s="113"/>
      <c r="KES80" s="113"/>
      <c r="KET80" s="113"/>
      <c r="KEU80" s="113"/>
      <c r="KEV80" s="113"/>
      <c r="KEW80" s="113"/>
      <c r="KEX80" s="113"/>
      <c r="KEY80" s="113"/>
      <c r="KEZ80" s="113"/>
      <c r="KFA80" s="113"/>
      <c r="KFB80" s="113"/>
      <c r="KFC80" s="113"/>
      <c r="KFD80" s="113"/>
      <c r="KFE80" s="113"/>
      <c r="KFF80" s="113"/>
      <c r="KFG80" s="113"/>
      <c r="KFH80" s="113"/>
      <c r="KFI80" s="113"/>
      <c r="KFJ80" s="113"/>
      <c r="KFK80" s="113"/>
      <c r="KFL80" s="113"/>
      <c r="KFM80" s="113"/>
      <c r="KFN80" s="113"/>
      <c r="KFO80" s="113"/>
      <c r="KFP80" s="113"/>
      <c r="KFQ80" s="113"/>
      <c r="KFR80" s="113"/>
      <c r="KFS80" s="113"/>
      <c r="KFT80" s="113"/>
      <c r="KFU80" s="113"/>
      <c r="KFV80" s="113"/>
      <c r="KFW80" s="113"/>
      <c r="KFX80" s="113"/>
      <c r="KFY80" s="113"/>
      <c r="KFZ80" s="113"/>
      <c r="KGA80" s="113"/>
      <c r="KGB80" s="113"/>
      <c r="KGC80" s="113"/>
      <c r="KGD80" s="113"/>
      <c r="KGE80" s="113"/>
      <c r="KGF80" s="113"/>
      <c r="KGG80" s="113"/>
      <c r="KGH80" s="113"/>
      <c r="KGI80" s="113"/>
      <c r="KGJ80" s="113"/>
      <c r="KGK80" s="113"/>
      <c r="KGL80" s="113"/>
      <c r="KGM80" s="113"/>
      <c r="KGN80" s="113"/>
      <c r="KGO80" s="113"/>
      <c r="KGP80" s="113"/>
      <c r="KGW80" s="113"/>
      <c r="KGX80" s="113"/>
      <c r="KGY80" s="113"/>
      <c r="KGZ80" s="113"/>
      <c r="KHA80" s="113"/>
      <c r="KHB80" s="113"/>
      <c r="KHC80" s="113"/>
      <c r="KHD80" s="113"/>
      <c r="KHE80" s="113"/>
      <c r="KHF80" s="113"/>
      <c r="KHG80" s="113"/>
      <c r="KHH80" s="113"/>
      <c r="KHI80" s="113"/>
      <c r="KHJ80" s="113"/>
      <c r="KHK80" s="113"/>
      <c r="KHL80" s="113"/>
      <c r="KHM80" s="113"/>
      <c r="KHN80" s="113"/>
      <c r="KHO80" s="113"/>
      <c r="KHP80" s="113"/>
      <c r="KHQ80" s="113"/>
      <c r="KHR80" s="113"/>
      <c r="KHS80" s="113"/>
      <c r="KHT80" s="113"/>
      <c r="KHU80" s="113"/>
      <c r="KHV80" s="113"/>
      <c r="KHW80" s="113"/>
      <c r="KHX80" s="113"/>
      <c r="KHY80" s="113"/>
      <c r="KHZ80" s="113"/>
      <c r="KIA80" s="113"/>
      <c r="KIB80" s="113"/>
      <c r="KIC80" s="113"/>
      <c r="KID80" s="113"/>
      <c r="KIE80" s="113"/>
      <c r="KIF80" s="113"/>
      <c r="KIG80" s="113"/>
      <c r="KIH80" s="113"/>
      <c r="KII80" s="113"/>
      <c r="KIJ80" s="113"/>
      <c r="KIK80" s="113"/>
      <c r="KIL80" s="113"/>
      <c r="KIM80" s="113"/>
      <c r="KIN80" s="113"/>
      <c r="KIO80" s="113"/>
      <c r="KIP80" s="113"/>
      <c r="KIQ80" s="113"/>
      <c r="KIR80" s="113"/>
      <c r="KIS80" s="113"/>
      <c r="KIT80" s="113"/>
      <c r="KIU80" s="113"/>
      <c r="KIV80" s="113"/>
      <c r="KIW80" s="113"/>
      <c r="KIX80" s="113"/>
      <c r="KIY80" s="113"/>
      <c r="KIZ80" s="113"/>
      <c r="KJA80" s="113"/>
      <c r="KJB80" s="113"/>
      <c r="KJC80" s="113"/>
      <c r="KJD80" s="113"/>
      <c r="KJE80" s="113"/>
      <c r="KJF80" s="113"/>
      <c r="KJG80" s="113"/>
      <c r="KJH80" s="113"/>
      <c r="KJI80" s="113"/>
      <c r="KJJ80" s="113"/>
      <c r="KJK80" s="113"/>
      <c r="KJL80" s="113"/>
      <c r="KJM80" s="113"/>
      <c r="KJN80" s="113"/>
      <c r="KJO80" s="113"/>
      <c r="KJP80" s="113"/>
      <c r="KJQ80" s="113"/>
      <c r="KJR80" s="113"/>
      <c r="KJS80" s="113"/>
      <c r="KJT80" s="113"/>
      <c r="KJU80" s="113"/>
      <c r="KJV80" s="113"/>
      <c r="KJW80" s="113"/>
      <c r="KJX80" s="113"/>
      <c r="KJY80" s="113"/>
      <c r="KJZ80" s="113"/>
      <c r="KKA80" s="113"/>
      <c r="KKB80" s="113"/>
      <c r="KKC80" s="113"/>
      <c r="KKD80" s="113"/>
      <c r="KKE80" s="113"/>
      <c r="KKF80" s="113"/>
      <c r="KKG80" s="113"/>
      <c r="KKH80" s="113"/>
      <c r="KKI80" s="113"/>
      <c r="KKJ80" s="113"/>
      <c r="KKK80" s="113"/>
      <c r="KKL80" s="113"/>
      <c r="KKM80" s="113"/>
      <c r="KKN80" s="113"/>
      <c r="KKO80" s="113"/>
      <c r="KKP80" s="113"/>
      <c r="KKQ80" s="113"/>
      <c r="KKR80" s="113"/>
      <c r="KKS80" s="113"/>
      <c r="KKT80" s="113"/>
      <c r="KKU80" s="113"/>
      <c r="KKV80" s="113"/>
      <c r="KKW80" s="113"/>
      <c r="KKX80" s="113"/>
      <c r="KKY80" s="113"/>
      <c r="KKZ80" s="113"/>
      <c r="KLA80" s="113"/>
      <c r="KLB80" s="113"/>
      <c r="KLC80" s="113"/>
      <c r="KLD80" s="113"/>
      <c r="KLE80" s="113"/>
      <c r="KLF80" s="113"/>
      <c r="KLG80" s="113"/>
      <c r="KLH80" s="113"/>
      <c r="KLI80" s="113"/>
      <c r="KLJ80" s="113"/>
      <c r="KLK80" s="113"/>
      <c r="KLL80" s="113"/>
      <c r="KLM80" s="113"/>
      <c r="KLN80" s="113"/>
      <c r="KLO80" s="113"/>
      <c r="KLP80" s="113"/>
      <c r="KLQ80" s="113"/>
      <c r="KLR80" s="113"/>
      <c r="KLS80" s="113"/>
      <c r="KLT80" s="113"/>
      <c r="KLU80" s="113"/>
      <c r="KLV80" s="113"/>
      <c r="KLW80" s="113"/>
      <c r="KLX80" s="113"/>
      <c r="KLY80" s="113"/>
      <c r="KLZ80" s="113"/>
      <c r="KMA80" s="113"/>
      <c r="KMB80" s="113"/>
      <c r="KMC80" s="113"/>
      <c r="KMD80" s="113"/>
      <c r="KME80" s="113"/>
      <c r="KMF80" s="113"/>
      <c r="KMG80" s="113"/>
      <c r="KMH80" s="113"/>
      <c r="KMI80" s="113"/>
      <c r="KMJ80" s="113"/>
      <c r="KMK80" s="113"/>
      <c r="KML80" s="113"/>
      <c r="KMM80" s="113"/>
      <c r="KMN80" s="113"/>
      <c r="KMO80" s="113"/>
      <c r="KMP80" s="113"/>
      <c r="KMQ80" s="113"/>
      <c r="KMR80" s="113"/>
      <c r="KMS80" s="113"/>
      <c r="KMT80" s="113"/>
      <c r="KMU80" s="113"/>
      <c r="KMV80" s="113"/>
      <c r="KMW80" s="113"/>
      <c r="KMX80" s="113"/>
      <c r="KMY80" s="113"/>
      <c r="KMZ80" s="113"/>
      <c r="KNA80" s="113"/>
      <c r="KNB80" s="113"/>
      <c r="KNC80" s="113"/>
      <c r="KND80" s="113"/>
      <c r="KNE80" s="113"/>
      <c r="KNF80" s="113"/>
      <c r="KNG80" s="113"/>
      <c r="KNH80" s="113"/>
      <c r="KNI80" s="113"/>
      <c r="KNJ80" s="113"/>
      <c r="KNK80" s="113"/>
      <c r="KNL80" s="113"/>
      <c r="KNM80" s="113"/>
      <c r="KNN80" s="113"/>
      <c r="KNO80" s="113"/>
      <c r="KNP80" s="113"/>
      <c r="KNQ80" s="113"/>
      <c r="KNR80" s="113"/>
      <c r="KNS80" s="113"/>
      <c r="KNT80" s="113"/>
      <c r="KNU80" s="113"/>
      <c r="KNV80" s="113"/>
      <c r="KNW80" s="113"/>
      <c r="KNX80" s="113"/>
      <c r="KNY80" s="113"/>
      <c r="KNZ80" s="113"/>
      <c r="KOA80" s="113"/>
      <c r="KOB80" s="113"/>
      <c r="KOC80" s="113"/>
      <c r="KOD80" s="113"/>
      <c r="KOE80" s="113"/>
      <c r="KOF80" s="113"/>
      <c r="KOG80" s="113"/>
      <c r="KOH80" s="113"/>
      <c r="KOI80" s="113"/>
      <c r="KOJ80" s="113"/>
      <c r="KOK80" s="113"/>
      <c r="KOL80" s="113"/>
      <c r="KOM80" s="113"/>
      <c r="KON80" s="113"/>
      <c r="KOO80" s="113"/>
      <c r="KOP80" s="113"/>
      <c r="KOQ80" s="113"/>
      <c r="KOR80" s="113"/>
      <c r="KOS80" s="113"/>
      <c r="KOT80" s="113"/>
      <c r="KOU80" s="113"/>
      <c r="KOV80" s="113"/>
      <c r="KOW80" s="113"/>
      <c r="KOX80" s="113"/>
      <c r="KOY80" s="113"/>
      <c r="KOZ80" s="113"/>
      <c r="KPA80" s="113"/>
      <c r="KPB80" s="113"/>
      <c r="KPC80" s="113"/>
      <c r="KPD80" s="113"/>
      <c r="KPE80" s="113"/>
      <c r="KPF80" s="113"/>
      <c r="KPG80" s="113"/>
      <c r="KPH80" s="113"/>
      <c r="KPI80" s="113"/>
      <c r="KPJ80" s="113"/>
      <c r="KPK80" s="113"/>
      <c r="KPL80" s="113"/>
      <c r="KPM80" s="113"/>
      <c r="KPN80" s="113"/>
      <c r="KPO80" s="113"/>
      <c r="KPP80" s="113"/>
      <c r="KPQ80" s="113"/>
      <c r="KPR80" s="113"/>
      <c r="KPS80" s="113"/>
      <c r="KPT80" s="113"/>
      <c r="KPU80" s="113"/>
      <c r="KPV80" s="113"/>
      <c r="KPW80" s="113"/>
      <c r="KPX80" s="113"/>
      <c r="KPY80" s="113"/>
      <c r="KPZ80" s="113"/>
      <c r="KQA80" s="113"/>
      <c r="KQB80" s="113"/>
      <c r="KQC80" s="113"/>
      <c r="KQD80" s="113"/>
      <c r="KQE80" s="113"/>
      <c r="KQF80" s="113"/>
      <c r="KQG80" s="113"/>
      <c r="KQH80" s="113"/>
      <c r="KQI80" s="113"/>
      <c r="KQJ80" s="113"/>
      <c r="KQK80" s="113"/>
      <c r="KQL80" s="113"/>
      <c r="KQS80" s="113"/>
      <c r="KQT80" s="113"/>
      <c r="KQU80" s="113"/>
      <c r="KQV80" s="113"/>
      <c r="KQW80" s="113"/>
      <c r="KQX80" s="113"/>
      <c r="KQY80" s="113"/>
      <c r="KQZ80" s="113"/>
      <c r="KRA80" s="113"/>
      <c r="KRB80" s="113"/>
      <c r="KRC80" s="113"/>
      <c r="KRD80" s="113"/>
      <c r="KRE80" s="113"/>
      <c r="KRF80" s="113"/>
      <c r="KRG80" s="113"/>
      <c r="KRH80" s="113"/>
      <c r="KRI80" s="113"/>
      <c r="KRJ80" s="113"/>
      <c r="KRK80" s="113"/>
      <c r="KRL80" s="113"/>
      <c r="KRM80" s="113"/>
      <c r="KRN80" s="113"/>
      <c r="KRO80" s="113"/>
      <c r="KRP80" s="113"/>
      <c r="KRQ80" s="113"/>
      <c r="KRR80" s="113"/>
      <c r="KRS80" s="113"/>
      <c r="KRT80" s="113"/>
      <c r="KRU80" s="113"/>
      <c r="KRV80" s="113"/>
      <c r="KRW80" s="113"/>
      <c r="KRX80" s="113"/>
      <c r="KRY80" s="113"/>
      <c r="KRZ80" s="113"/>
      <c r="KSA80" s="113"/>
      <c r="KSB80" s="113"/>
      <c r="KSC80" s="113"/>
      <c r="KSD80" s="113"/>
      <c r="KSE80" s="113"/>
      <c r="KSF80" s="113"/>
      <c r="KSG80" s="113"/>
      <c r="KSH80" s="113"/>
      <c r="KSI80" s="113"/>
      <c r="KSJ80" s="113"/>
      <c r="KSK80" s="113"/>
      <c r="KSL80" s="113"/>
      <c r="KSM80" s="113"/>
      <c r="KSN80" s="113"/>
      <c r="KSO80" s="113"/>
      <c r="KSP80" s="113"/>
      <c r="KSQ80" s="113"/>
      <c r="KSR80" s="113"/>
      <c r="KSS80" s="113"/>
      <c r="KST80" s="113"/>
      <c r="KSU80" s="113"/>
      <c r="KSV80" s="113"/>
      <c r="KSW80" s="113"/>
      <c r="KSX80" s="113"/>
      <c r="KSY80" s="113"/>
      <c r="KSZ80" s="113"/>
      <c r="KTA80" s="113"/>
      <c r="KTB80" s="113"/>
      <c r="KTC80" s="113"/>
      <c r="KTD80" s="113"/>
      <c r="KTE80" s="113"/>
      <c r="KTF80" s="113"/>
      <c r="KTG80" s="113"/>
      <c r="KTH80" s="113"/>
      <c r="KTI80" s="113"/>
      <c r="KTJ80" s="113"/>
      <c r="KTK80" s="113"/>
      <c r="KTL80" s="113"/>
      <c r="KTM80" s="113"/>
      <c r="KTN80" s="113"/>
      <c r="KTO80" s="113"/>
      <c r="KTP80" s="113"/>
      <c r="KTQ80" s="113"/>
      <c r="KTR80" s="113"/>
      <c r="KTS80" s="113"/>
      <c r="KTT80" s="113"/>
      <c r="KTU80" s="113"/>
      <c r="KTV80" s="113"/>
      <c r="KTW80" s="113"/>
      <c r="KTX80" s="113"/>
      <c r="KTY80" s="113"/>
      <c r="KTZ80" s="113"/>
      <c r="KUA80" s="113"/>
      <c r="KUB80" s="113"/>
      <c r="KUC80" s="113"/>
      <c r="KUD80" s="113"/>
      <c r="KUE80" s="113"/>
      <c r="KUF80" s="113"/>
      <c r="KUG80" s="113"/>
      <c r="KUH80" s="113"/>
      <c r="KUI80" s="113"/>
      <c r="KUJ80" s="113"/>
      <c r="KUK80" s="113"/>
      <c r="KUL80" s="113"/>
      <c r="KUM80" s="113"/>
      <c r="KUN80" s="113"/>
      <c r="KUO80" s="113"/>
      <c r="KUP80" s="113"/>
      <c r="KUQ80" s="113"/>
      <c r="KUR80" s="113"/>
      <c r="KUS80" s="113"/>
      <c r="KUT80" s="113"/>
      <c r="KUU80" s="113"/>
      <c r="KUV80" s="113"/>
      <c r="KUW80" s="113"/>
      <c r="KUX80" s="113"/>
      <c r="KUY80" s="113"/>
      <c r="KUZ80" s="113"/>
      <c r="KVA80" s="113"/>
      <c r="KVB80" s="113"/>
      <c r="KVC80" s="113"/>
      <c r="KVD80" s="113"/>
      <c r="KVE80" s="113"/>
      <c r="KVF80" s="113"/>
      <c r="KVG80" s="113"/>
      <c r="KVH80" s="113"/>
      <c r="KVI80" s="113"/>
      <c r="KVJ80" s="113"/>
      <c r="KVK80" s="113"/>
      <c r="KVL80" s="113"/>
      <c r="KVM80" s="113"/>
      <c r="KVN80" s="113"/>
      <c r="KVO80" s="113"/>
      <c r="KVP80" s="113"/>
      <c r="KVQ80" s="113"/>
      <c r="KVR80" s="113"/>
      <c r="KVS80" s="113"/>
      <c r="KVT80" s="113"/>
      <c r="KVU80" s="113"/>
      <c r="KVV80" s="113"/>
      <c r="KVW80" s="113"/>
      <c r="KVX80" s="113"/>
      <c r="KVY80" s="113"/>
      <c r="KVZ80" s="113"/>
      <c r="KWA80" s="113"/>
      <c r="KWB80" s="113"/>
      <c r="KWC80" s="113"/>
      <c r="KWD80" s="113"/>
      <c r="KWE80" s="113"/>
      <c r="KWF80" s="113"/>
      <c r="KWG80" s="113"/>
      <c r="KWH80" s="113"/>
      <c r="KWI80" s="113"/>
      <c r="KWJ80" s="113"/>
      <c r="KWK80" s="113"/>
      <c r="KWL80" s="113"/>
      <c r="KWM80" s="113"/>
      <c r="KWN80" s="113"/>
      <c r="KWO80" s="113"/>
      <c r="KWP80" s="113"/>
      <c r="KWQ80" s="113"/>
      <c r="KWR80" s="113"/>
      <c r="KWS80" s="113"/>
      <c r="KWT80" s="113"/>
      <c r="KWU80" s="113"/>
      <c r="KWV80" s="113"/>
      <c r="KWW80" s="113"/>
      <c r="KWX80" s="113"/>
      <c r="KWY80" s="113"/>
      <c r="KWZ80" s="113"/>
      <c r="KXA80" s="113"/>
      <c r="KXB80" s="113"/>
      <c r="KXC80" s="113"/>
      <c r="KXD80" s="113"/>
      <c r="KXE80" s="113"/>
      <c r="KXF80" s="113"/>
      <c r="KXG80" s="113"/>
      <c r="KXH80" s="113"/>
      <c r="KXI80" s="113"/>
      <c r="KXJ80" s="113"/>
      <c r="KXK80" s="113"/>
      <c r="KXL80" s="113"/>
      <c r="KXM80" s="113"/>
      <c r="KXN80" s="113"/>
      <c r="KXO80" s="113"/>
      <c r="KXP80" s="113"/>
      <c r="KXQ80" s="113"/>
      <c r="KXR80" s="113"/>
      <c r="KXS80" s="113"/>
      <c r="KXT80" s="113"/>
      <c r="KXU80" s="113"/>
      <c r="KXV80" s="113"/>
      <c r="KXW80" s="113"/>
      <c r="KXX80" s="113"/>
      <c r="KXY80" s="113"/>
      <c r="KXZ80" s="113"/>
      <c r="KYA80" s="113"/>
      <c r="KYB80" s="113"/>
      <c r="KYC80" s="113"/>
      <c r="KYD80" s="113"/>
      <c r="KYE80" s="113"/>
      <c r="KYF80" s="113"/>
      <c r="KYG80" s="113"/>
      <c r="KYH80" s="113"/>
      <c r="KYI80" s="113"/>
      <c r="KYJ80" s="113"/>
      <c r="KYK80" s="113"/>
      <c r="KYL80" s="113"/>
      <c r="KYM80" s="113"/>
      <c r="KYN80" s="113"/>
      <c r="KYO80" s="113"/>
      <c r="KYP80" s="113"/>
      <c r="KYQ80" s="113"/>
      <c r="KYR80" s="113"/>
      <c r="KYS80" s="113"/>
      <c r="KYT80" s="113"/>
      <c r="KYU80" s="113"/>
      <c r="KYV80" s="113"/>
      <c r="KYW80" s="113"/>
      <c r="KYX80" s="113"/>
      <c r="KYY80" s="113"/>
      <c r="KYZ80" s="113"/>
      <c r="KZA80" s="113"/>
      <c r="KZB80" s="113"/>
      <c r="KZC80" s="113"/>
      <c r="KZD80" s="113"/>
      <c r="KZE80" s="113"/>
      <c r="KZF80" s="113"/>
      <c r="KZG80" s="113"/>
      <c r="KZH80" s="113"/>
      <c r="KZI80" s="113"/>
      <c r="KZJ80" s="113"/>
      <c r="KZK80" s="113"/>
      <c r="KZL80" s="113"/>
      <c r="KZM80" s="113"/>
      <c r="KZN80" s="113"/>
      <c r="KZO80" s="113"/>
      <c r="KZP80" s="113"/>
      <c r="KZQ80" s="113"/>
      <c r="KZR80" s="113"/>
      <c r="KZS80" s="113"/>
      <c r="KZT80" s="113"/>
      <c r="KZU80" s="113"/>
      <c r="KZV80" s="113"/>
      <c r="KZW80" s="113"/>
      <c r="KZX80" s="113"/>
      <c r="KZY80" s="113"/>
      <c r="KZZ80" s="113"/>
      <c r="LAA80" s="113"/>
      <c r="LAB80" s="113"/>
      <c r="LAC80" s="113"/>
      <c r="LAD80" s="113"/>
      <c r="LAE80" s="113"/>
      <c r="LAF80" s="113"/>
      <c r="LAG80" s="113"/>
      <c r="LAH80" s="113"/>
      <c r="LAO80" s="113"/>
      <c r="LAP80" s="113"/>
      <c r="LAQ80" s="113"/>
      <c r="LAR80" s="113"/>
      <c r="LAS80" s="113"/>
      <c r="LAT80" s="113"/>
      <c r="LAU80" s="113"/>
      <c r="LAV80" s="113"/>
      <c r="LAW80" s="113"/>
      <c r="LAX80" s="113"/>
      <c r="LAY80" s="113"/>
      <c r="LAZ80" s="113"/>
      <c r="LBA80" s="113"/>
      <c r="LBB80" s="113"/>
      <c r="LBC80" s="113"/>
      <c r="LBD80" s="113"/>
      <c r="LBE80" s="113"/>
      <c r="LBF80" s="113"/>
      <c r="LBG80" s="113"/>
      <c r="LBH80" s="113"/>
      <c r="LBI80" s="113"/>
      <c r="LBJ80" s="113"/>
      <c r="LBK80" s="113"/>
      <c r="LBL80" s="113"/>
      <c r="LBM80" s="113"/>
      <c r="LBN80" s="113"/>
      <c r="LBO80" s="113"/>
      <c r="LBP80" s="113"/>
      <c r="LBQ80" s="113"/>
      <c r="LBR80" s="113"/>
      <c r="LBS80" s="113"/>
      <c r="LBT80" s="113"/>
      <c r="LBU80" s="113"/>
      <c r="LBV80" s="113"/>
      <c r="LBW80" s="113"/>
      <c r="LBX80" s="113"/>
      <c r="LBY80" s="113"/>
      <c r="LBZ80" s="113"/>
      <c r="LCA80" s="113"/>
      <c r="LCB80" s="113"/>
      <c r="LCC80" s="113"/>
      <c r="LCD80" s="113"/>
      <c r="LCE80" s="113"/>
      <c r="LCF80" s="113"/>
      <c r="LCG80" s="113"/>
      <c r="LCH80" s="113"/>
      <c r="LCI80" s="113"/>
      <c r="LCJ80" s="113"/>
      <c r="LCK80" s="113"/>
      <c r="LCL80" s="113"/>
      <c r="LCM80" s="113"/>
      <c r="LCN80" s="113"/>
      <c r="LCO80" s="113"/>
      <c r="LCP80" s="113"/>
      <c r="LCQ80" s="113"/>
      <c r="LCR80" s="113"/>
      <c r="LCS80" s="113"/>
      <c r="LCT80" s="113"/>
      <c r="LCU80" s="113"/>
      <c r="LCV80" s="113"/>
      <c r="LCW80" s="113"/>
      <c r="LCX80" s="113"/>
      <c r="LCY80" s="113"/>
      <c r="LCZ80" s="113"/>
      <c r="LDA80" s="113"/>
      <c r="LDB80" s="113"/>
      <c r="LDC80" s="113"/>
      <c r="LDD80" s="113"/>
      <c r="LDE80" s="113"/>
      <c r="LDF80" s="113"/>
      <c r="LDG80" s="113"/>
      <c r="LDH80" s="113"/>
      <c r="LDI80" s="113"/>
      <c r="LDJ80" s="113"/>
      <c r="LDK80" s="113"/>
      <c r="LDL80" s="113"/>
      <c r="LDM80" s="113"/>
      <c r="LDN80" s="113"/>
      <c r="LDO80" s="113"/>
      <c r="LDP80" s="113"/>
      <c r="LDQ80" s="113"/>
      <c r="LDR80" s="113"/>
      <c r="LDS80" s="113"/>
      <c r="LDT80" s="113"/>
      <c r="LDU80" s="113"/>
      <c r="LDV80" s="113"/>
      <c r="LDW80" s="113"/>
      <c r="LDX80" s="113"/>
      <c r="LDY80" s="113"/>
      <c r="LDZ80" s="113"/>
      <c r="LEA80" s="113"/>
      <c r="LEB80" s="113"/>
      <c r="LEC80" s="113"/>
      <c r="LED80" s="113"/>
      <c r="LEE80" s="113"/>
      <c r="LEF80" s="113"/>
      <c r="LEG80" s="113"/>
      <c r="LEH80" s="113"/>
      <c r="LEI80" s="113"/>
      <c r="LEJ80" s="113"/>
      <c r="LEK80" s="113"/>
      <c r="LEL80" s="113"/>
      <c r="LEM80" s="113"/>
      <c r="LEN80" s="113"/>
      <c r="LEO80" s="113"/>
      <c r="LEP80" s="113"/>
      <c r="LEQ80" s="113"/>
      <c r="LER80" s="113"/>
      <c r="LES80" s="113"/>
      <c r="LET80" s="113"/>
      <c r="LEU80" s="113"/>
      <c r="LEV80" s="113"/>
      <c r="LEW80" s="113"/>
      <c r="LEX80" s="113"/>
      <c r="LEY80" s="113"/>
      <c r="LEZ80" s="113"/>
      <c r="LFA80" s="113"/>
      <c r="LFB80" s="113"/>
      <c r="LFC80" s="113"/>
      <c r="LFD80" s="113"/>
      <c r="LFE80" s="113"/>
      <c r="LFF80" s="113"/>
      <c r="LFG80" s="113"/>
      <c r="LFH80" s="113"/>
      <c r="LFI80" s="113"/>
      <c r="LFJ80" s="113"/>
      <c r="LFK80" s="113"/>
      <c r="LFL80" s="113"/>
      <c r="LFM80" s="113"/>
      <c r="LFN80" s="113"/>
      <c r="LFO80" s="113"/>
      <c r="LFP80" s="113"/>
      <c r="LFQ80" s="113"/>
      <c r="LFR80" s="113"/>
      <c r="LFS80" s="113"/>
      <c r="LFT80" s="113"/>
      <c r="LFU80" s="113"/>
      <c r="LFV80" s="113"/>
      <c r="LFW80" s="113"/>
      <c r="LFX80" s="113"/>
      <c r="LFY80" s="113"/>
      <c r="LFZ80" s="113"/>
      <c r="LGA80" s="113"/>
      <c r="LGB80" s="113"/>
      <c r="LGC80" s="113"/>
      <c r="LGD80" s="113"/>
      <c r="LGE80" s="113"/>
      <c r="LGF80" s="113"/>
      <c r="LGG80" s="113"/>
      <c r="LGH80" s="113"/>
      <c r="LGI80" s="113"/>
      <c r="LGJ80" s="113"/>
      <c r="LGK80" s="113"/>
      <c r="LGL80" s="113"/>
      <c r="LGM80" s="113"/>
      <c r="LGN80" s="113"/>
      <c r="LGO80" s="113"/>
      <c r="LGP80" s="113"/>
      <c r="LGQ80" s="113"/>
      <c r="LGR80" s="113"/>
      <c r="LGS80" s="113"/>
      <c r="LGT80" s="113"/>
      <c r="LGU80" s="113"/>
      <c r="LGV80" s="113"/>
      <c r="LGW80" s="113"/>
      <c r="LGX80" s="113"/>
      <c r="LGY80" s="113"/>
      <c r="LGZ80" s="113"/>
      <c r="LHA80" s="113"/>
      <c r="LHB80" s="113"/>
      <c r="LHC80" s="113"/>
      <c r="LHD80" s="113"/>
      <c r="LHE80" s="113"/>
      <c r="LHF80" s="113"/>
      <c r="LHG80" s="113"/>
      <c r="LHH80" s="113"/>
      <c r="LHI80" s="113"/>
      <c r="LHJ80" s="113"/>
      <c r="LHK80" s="113"/>
      <c r="LHL80" s="113"/>
      <c r="LHM80" s="113"/>
      <c r="LHN80" s="113"/>
      <c r="LHO80" s="113"/>
      <c r="LHP80" s="113"/>
      <c r="LHQ80" s="113"/>
      <c r="LHR80" s="113"/>
      <c r="LHS80" s="113"/>
      <c r="LHT80" s="113"/>
      <c r="LHU80" s="113"/>
      <c r="LHV80" s="113"/>
      <c r="LHW80" s="113"/>
      <c r="LHX80" s="113"/>
      <c r="LHY80" s="113"/>
      <c r="LHZ80" s="113"/>
      <c r="LIA80" s="113"/>
      <c r="LIB80" s="113"/>
      <c r="LIC80" s="113"/>
      <c r="LID80" s="113"/>
      <c r="LIE80" s="113"/>
      <c r="LIF80" s="113"/>
      <c r="LIG80" s="113"/>
      <c r="LIH80" s="113"/>
      <c r="LII80" s="113"/>
      <c r="LIJ80" s="113"/>
      <c r="LIK80" s="113"/>
      <c r="LIL80" s="113"/>
      <c r="LIM80" s="113"/>
      <c r="LIN80" s="113"/>
      <c r="LIO80" s="113"/>
      <c r="LIP80" s="113"/>
      <c r="LIQ80" s="113"/>
      <c r="LIR80" s="113"/>
      <c r="LIS80" s="113"/>
      <c r="LIT80" s="113"/>
      <c r="LIU80" s="113"/>
      <c r="LIV80" s="113"/>
      <c r="LIW80" s="113"/>
      <c r="LIX80" s="113"/>
      <c r="LIY80" s="113"/>
      <c r="LIZ80" s="113"/>
      <c r="LJA80" s="113"/>
      <c r="LJB80" s="113"/>
      <c r="LJC80" s="113"/>
      <c r="LJD80" s="113"/>
      <c r="LJE80" s="113"/>
      <c r="LJF80" s="113"/>
      <c r="LJG80" s="113"/>
      <c r="LJH80" s="113"/>
      <c r="LJI80" s="113"/>
      <c r="LJJ80" s="113"/>
      <c r="LJK80" s="113"/>
      <c r="LJL80" s="113"/>
      <c r="LJM80" s="113"/>
      <c r="LJN80" s="113"/>
      <c r="LJO80" s="113"/>
      <c r="LJP80" s="113"/>
      <c r="LJQ80" s="113"/>
      <c r="LJR80" s="113"/>
      <c r="LJS80" s="113"/>
      <c r="LJT80" s="113"/>
      <c r="LJU80" s="113"/>
      <c r="LJV80" s="113"/>
      <c r="LJW80" s="113"/>
      <c r="LJX80" s="113"/>
      <c r="LJY80" s="113"/>
      <c r="LJZ80" s="113"/>
      <c r="LKA80" s="113"/>
      <c r="LKB80" s="113"/>
      <c r="LKC80" s="113"/>
      <c r="LKD80" s="113"/>
      <c r="LKK80" s="113"/>
      <c r="LKL80" s="113"/>
      <c r="LKM80" s="113"/>
      <c r="LKN80" s="113"/>
      <c r="LKO80" s="113"/>
      <c r="LKP80" s="113"/>
      <c r="LKQ80" s="113"/>
      <c r="LKR80" s="113"/>
      <c r="LKS80" s="113"/>
      <c r="LKT80" s="113"/>
      <c r="LKU80" s="113"/>
      <c r="LKV80" s="113"/>
      <c r="LKW80" s="113"/>
      <c r="LKX80" s="113"/>
      <c r="LKY80" s="113"/>
      <c r="LKZ80" s="113"/>
      <c r="LLA80" s="113"/>
      <c r="LLB80" s="113"/>
      <c r="LLC80" s="113"/>
      <c r="LLD80" s="113"/>
      <c r="LLE80" s="113"/>
      <c r="LLF80" s="113"/>
      <c r="LLG80" s="113"/>
      <c r="LLH80" s="113"/>
      <c r="LLI80" s="113"/>
      <c r="LLJ80" s="113"/>
      <c r="LLK80" s="113"/>
      <c r="LLL80" s="113"/>
      <c r="LLM80" s="113"/>
      <c r="LLN80" s="113"/>
      <c r="LLO80" s="113"/>
      <c r="LLP80" s="113"/>
      <c r="LLQ80" s="113"/>
      <c r="LLR80" s="113"/>
      <c r="LLS80" s="113"/>
      <c r="LLT80" s="113"/>
      <c r="LLU80" s="113"/>
      <c r="LLV80" s="113"/>
      <c r="LLW80" s="113"/>
      <c r="LLX80" s="113"/>
      <c r="LLY80" s="113"/>
      <c r="LLZ80" s="113"/>
      <c r="LMA80" s="113"/>
      <c r="LMB80" s="113"/>
      <c r="LMC80" s="113"/>
      <c r="LMD80" s="113"/>
      <c r="LME80" s="113"/>
      <c r="LMF80" s="113"/>
      <c r="LMG80" s="113"/>
      <c r="LMH80" s="113"/>
      <c r="LMI80" s="113"/>
      <c r="LMJ80" s="113"/>
      <c r="LMK80" s="113"/>
      <c r="LML80" s="113"/>
      <c r="LMM80" s="113"/>
      <c r="LMN80" s="113"/>
      <c r="LMO80" s="113"/>
      <c r="LMP80" s="113"/>
      <c r="LMQ80" s="113"/>
      <c r="LMR80" s="113"/>
      <c r="LMS80" s="113"/>
      <c r="LMT80" s="113"/>
      <c r="LMU80" s="113"/>
      <c r="LMV80" s="113"/>
      <c r="LMW80" s="113"/>
      <c r="LMX80" s="113"/>
      <c r="LMY80" s="113"/>
      <c r="LMZ80" s="113"/>
      <c r="LNA80" s="113"/>
      <c r="LNB80" s="113"/>
      <c r="LNC80" s="113"/>
      <c r="LND80" s="113"/>
      <c r="LNE80" s="113"/>
      <c r="LNF80" s="113"/>
      <c r="LNG80" s="113"/>
      <c r="LNH80" s="113"/>
      <c r="LNI80" s="113"/>
      <c r="LNJ80" s="113"/>
      <c r="LNK80" s="113"/>
      <c r="LNL80" s="113"/>
      <c r="LNM80" s="113"/>
      <c r="LNN80" s="113"/>
      <c r="LNO80" s="113"/>
      <c r="LNP80" s="113"/>
      <c r="LNQ80" s="113"/>
      <c r="LNR80" s="113"/>
      <c r="LNS80" s="113"/>
      <c r="LNT80" s="113"/>
      <c r="LNU80" s="113"/>
      <c r="LNV80" s="113"/>
      <c r="LNW80" s="113"/>
      <c r="LNX80" s="113"/>
      <c r="LNY80" s="113"/>
      <c r="LNZ80" s="113"/>
      <c r="LOA80" s="113"/>
      <c r="LOB80" s="113"/>
      <c r="LOC80" s="113"/>
      <c r="LOD80" s="113"/>
      <c r="LOE80" s="113"/>
      <c r="LOF80" s="113"/>
      <c r="LOG80" s="113"/>
      <c r="LOH80" s="113"/>
      <c r="LOI80" s="113"/>
      <c r="LOJ80" s="113"/>
      <c r="LOK80" s="113"/>
      <c r="LOL80" s="113"/>
      <c r="LOM80" s="113"/>
      <c r="LON80" s="113"/>
      <c r="LOO80" s="113"/>
      <c r="LOP80" s="113"/>
      <c r="LOQ80" s="113"/>
      <c r="LOR80" s="113"/>
      <c r="LOS80" s="113"/>
      <c r="LOT80" s="113"/>
      <c r="LOU80" s="113"/>
      <c r="LOV80" s="113"/>
      <c r="LOW80" s="113"/>
      <c r="LOX80" s="113"/>
      <c r="LOY80" s="113"/>
      <c r="LOZ80" s="113"/>
      <c r="LPA80" s="113"/>
      <c r="LPB80" s="113"/>
      <c r="LPC80" s="113"/>
      <c r="LPD80" s="113"/>
      <c r="LPE80" s="113"/>
      <c r="LPF80" s="113"/>
      <c r="LPG80" s="113"/>
      <c r="LPH80" s="113"/>
      <c r="LPI80" s="113"/>
      <c r="LPJ80" s="113"/>
      <c r="LPK80" s="113"/>
      <c r="LPL80" s="113"/>
      <c r="LPM80" s="113"/>
      <c r="LPN80" s="113"/>
      <c r="LPO80" s="113"/>
      <c r="LPP80" s="113"/>
      <c r="LPQ80" s="113"/>
      <c r="LPR80" s="113"/>
      <c r="LPS80" s="113"/>
      <c r="LPT80" s="113"/>
      <c r="LPU80" s="113"/>
      <c r="LPV80" s="113"/>
      <c r="LPW80" s="113"/>
      <c r="LPX80" s="113"/>
      <c r="LPY80" s="113"/>
      <c r="LPZ80" s="113"/>
      <c r="LQA80" s="113"/>
      <c r="LQB80" s="113"/>
      <c r="LQC80" s="113"/>
      <c r="LQD80" s="113"/>
      <c r="LQE80" s="113"/>
      <c r="LQF80" s="113"/>
      <c r="LQG80" s="113"/>
      <c r="LQH80" s="113"/>
      <c r="LQI80" s="113"/>
      <c r="LQJ80" s="113"/>
      <c r="LQK80" s="113"/>
      <c r="LQL80" s="113"/>
      <c r="LQM80" s="113"/>
      <c r="LQN80" s="113"/>
      <c r="LQO80" s="113"/>
      <c r="LQP80" s="113"/>
      <c r="LQQ80" s="113"/>
      <c r="LQR80" s="113"/>
      <c r="LQS80" s="113"/>
      <c r="LQT80" s="113"/>
      <c r="LQU80" s="113"/>
      <c r="LQV80" s="113"/>
      <c r="LQW80" s="113"/>
      <c r="LQX80" s="113"/>
      <c r="LQY80" s="113"/>
      <c r="LQZ80" s="113"/>
      <c r="LRA80" s="113"/>
      <c r="LRB80" s="113"/>
      <c r="LRC80" s="113"/>
      <c r="LRD80" s="113"/>
      <c r="LRE80" s="113"/>
      <c r="LRF80" s="113"/>
      <c r="LRG80" s="113"/>
      <c r="LRH80" s="113"/>
      <c r="LRI80" s="113"/>
      <c r="LRJ80" s="113"/>
      <c r="LRK80" s="113"/>
      <c r="LRL80" s="113"/>
      <c r="LRM80" s="113"/>
      <c r="LRN80" s="113"/>
      <c r="LRO80" s="113"/>
      <c r="LRP80" s="113"/>
      <c r="LRQ80" s="113"/>
      <c r="LRR80" s="113"/>
      <c r="LRS80" s="113"/>
      <c r="LRT80" s="113"/>
      <c r="LRU80" s="113"/>
      <c r="LRV80" s="113"/>
      <c r="LRW80" s="113"/>
      <c r="LRX80" s="113"/>
      <c r="LRY80" s="113"/>
      <c r="LRZ80" s="113"/>
      <c r="LSA80" s="113"/>
      <c r="LSB80" s="113"/>
      <c r="LSC80" s="113"/>
      <c r="LSD80" s="113"/>
      <c r="LSE80" s="113"/>
      <c r="LSF80" s="113"/>
      <c r="LSG80" s="113"/>
      <c r="LSH80" s="113"/>
      <c r="LSI80" s="113"/>
      <c r="LSJ80" s="113"/>
      <c r="LSK80" s="113"/>
      <c r="LSL80" s="113"/>
      <c r="LSM80" s="113"/>
      <c r="LSN80" s="113"/>
      <c r="LSO80" s="113"/>
      <c r="LSP80" s="113"/>
      <c r="LSQ80" s="113"/>
      <c r="LSR80" s="113"/>
      <c r="LSS80" s="113"/>
      <c r="LST80" s="113"/>
      <c r="LSU80" s="113"/>
      <c r="LSV80" s="113"/>
      <c r="LSW80" s="113"/>
      <c r="LSX80" s="113"/>
      <c r="LSY80" s="113"/>
      <c r="LSZ80" s="113"/>
      <c r="LTA80" s="113"/>
      <c r="LTB80" s="113"/>
      <c r="LTC80" s="113"/>
      <c r="LTD80" s="113"/>
      <c r="LTE80" s="113"/>
      <c r="LTF80" s="113"/>
      <c r="LTG80" s="113"/>
      <c r="LTH80" s="113"/>
      <c r="LTI80" s="113"/>
      <c r="LTJ80" s="113"/>
      <c r="LTK80" s="113"/>
      <c r="LTL80" s="113"/>
      <c r="LTM80" s="113"/>
      <c r="LTN80" s="113"/>
      <c r="LTO80" s="113"/>
      <c r="LTP80" s="113"/>
      <c r="LTQ80" s="113"/>
      <c r="LTR80" s="113"/>
      <c r="LTS80" s="113"/>
      <c r="LTT80" s="113"/>
      <c r="LTU80" s="113"/>
      <c r="LTV80" s="113"/>
      <c r="LTW80" s="113"/>
      <c r="LTX80" s="113"/>
      <c r="LTY80" s="113"/>
      <c r="LTZ80" s="113"/>
      <c r="LUG80" s="113"/>
      <c r="LUH80" s="113"/>
      <c r="LUI80" s="113"/>
      <c r="LUJ80" s="113"/>
      <c r="LUK80" s="113"/>
      <c r="LUL80" s="113"/>
      <c r="LUM80" s="113"/>
      <c r="LUN80" s="113"/>
      <c r="LUO80" s="113"/>
      <c r="LUP80" s="113"/>
      <c r="LUQ80" s="113"/>
      <c r="LUR80" s="113"/>
      <c r="LUS80" s="113"/>
      <c r="LUT80" s="113"/>
      <c r="LUU80" s="113"/>
      <c r="LUV80" s="113"/>
      <c r="LUW80" s="113"/>
      <c r="LUX80" s="113"/>
      <c r="LUY80" s="113"/>
      <c r="LUZ80" s="113"/>
      <c r="LVA80" s="113"/>
      <c r="LVB80" s="113"/>
      <c r="LVC80" s="113"/>
      <c r="LVD80" s="113"/>
      <c r="LVE80" s="113"/>
      <c r="LVF80" s="113"/>
      <c r="LVG80" s="113"/>
      <c r="LVH80" s="113"/>
      <c r="LVI80" s="113"/>
      <c r="LVJ80" s="113"/>
      <c r="LVK80" s="113"/>
      <c r="LVL80" s="113"/>
      <c r="LVM80" s="113"/>
      <c r="LVN80" s="113"/>
      <c r="LVO80" s="113"/>
      <c r="LVP80" s="113"/>
      <c r="LVQ80" s="113"/>
      <c r="LVR80" s="113"/>
      <c r="LVS80" s="113"/>
      <c r="LVT80" s="113"/>
      <c r="LVU80" s="113"/>
      <c r="LVV80" s="113"/>
      <c r="LVW80" s="113"/>
      <c r="LVX80" s="113"/>
      <c r="LVY80" s="113"/>
      <c r="LVZ80" s="113"/>
      <c r="LWA80" s="113"/>
      <c r="LWB80" s="113"/>
      <c r="LWC80" s="113"/>
      <c r="LWD80" s="113"/>
      <c r="LWE80" s="113"/>
      <c r="LWF80" s="113"/>
      <c r="LWG80" s="113"/>
      <c r="LWH80" s="113"/>
      <c r="LWI80" s="113"/>
      <c r="LWJ80" s="113"/>
      <c r="LWK80" s="113"/>
      <c r="LWL80" s="113"/>
      <c r="LWM80" s="113"/>
      <c r="LWN80" s="113"/>
      <c r="LWO80" s="113"/>
      <c r="LWP80" s="113"/>
      <c r="LWQ80" s="113"/>
      <c r="LWR80" s="113"/>
      <c r="LWS80" s="113"/>
      <c r="LWT80" s="113"/>
      <c r="LWU80" s="113"/>
      <c r="LWV80" s="113"/>
      <c r="LWW80" s="113"/>
      <c r="LWX80" s="113"/>
      <c r="LWY80" s="113"/>
      <c r="LWZ80" s="113"/>
      <c r="LXA80" s="113"/>
      <c r="LXB80" s="113"/>
      <c r="LXC80" s="113"/>
      <c r="LXD80" s="113"/>
      <c r="LXE80" s="113"/>
      <c r="LXF80" s="113"/>
      <c r="LXG80" s="113"/>
      <c r="LXH80" s="113"/>
      <c r="LXI80" s="113"/>
      <c r="LXJ80" s="113"/>
      <c r="LXK80" s="113"/>
      <c r="LXL80" s="113"/>
      <c r="LXM80" s="113"/>
      <c r="LXN80" s="113"/>
      <c r="LXO80" s="113"/>
      <c r="LXP80" s="113"/>
      <c r="LXQ80" s="113"/>
      <c r="LXR80" s="113"/>
      <c r="LXS80" s="113"/>
      <c r="LXT80" s="113"/>
      <c r="LXU80" s="113"/>
      <c r="LXV80" s="113"/>
      <c r="LXW80" s="113"/>
      <c r="LXX80" s="113"/>
      <c r="LXY80" s="113"/>
      <c r="LXZ80" s="113"/>
      <c r="LYA80" s="113"/>
      <c r="LYB80" s="113"/>
      <c r="LYC80" s="113"/>
      <c r="LYD80" s="113"/>
      <c r="LYE80" s="113"/>
      <c r="LYF80" s="113"/>
      <c r="LYG80" s="113"/>
      <c r="LYH80" s="113"/>
      <c r="LYI80" s="113"/>
      <c r="LYJ80" s="113"/>
      <c r="LYK80" s="113"/>
      <c r="LYL80" s="113"/>
      <c r="LYM80" s="113"/>
      <c r="LYN80" s="113"/>
      <c r="LYO80" s="113"/>
      <c r="LYP80" s="113"/>
      <c r="LYQ80" s="113"/>
      <c r="LYR80" s="113"/>
      <c r="LYS80" s="113"/>
      <c r="LYT80" s="113"/>
      <c r="LYU80" s="113"/>
      <c r="LYV80" s="113"/>
      <c r="LYW80" s="113"/>
      <c r="LYX80" s="113"/>
      <c r="LYY80" s="113"/>
      <c r="LYZ80" s="113"/>
      <c r="LZA80" s="113"/>
      <c r="LZB80" s="113"/>
      <c r="LZC80" s="113"/>
      <c r="LZD80" s="113"/>
      <c r="LZE80" s="113"/>
      <c r="LZF80" s="113"/>
      <c r="LZG80" s="113"/>
      <c r="LZH80" s="113"/>
      <c r="LZI80" s="113"/>
      <c r="LZJ80" s="113"/>
      <c r="LZK80" s="113"/>
      <c r="LZL80" s="113"/>
      <c r="LZM80" s="113"/>
      <c r="LZN80" s="113"/>
      <c r="LZO80" s="113"/>
      <c r="LZP80" s="113"/>
      <c r="LZQ80" s="113"/>
      <c r="LZR80" s="113"/>
      <c r="LZS80" s="113"/>
      <c r="LZT80" s="113"/>
      <c r="LZU80" s="113"/>
      <c r="LZV80" s="113"/>
      <c r="LZW80" s="113"/>
      <c r="LZX80" s="113"/>
      <c r="LZY80" s="113"/>
      <c r="LZZ80" s="113"/>
      <c r="MAA80" s="113"/>
      <c r="MAB80" s="113"/>
      <c r="MAC80" s="113"/>
      <c r="MAD80" s="113"/>
      <c r="MAE80" s="113"/>
      <c r="MAF80" s="113"/>
      <c r="MAG80" s="113"/>
      <c r="MAH80" s="113"/>
      <c r="MAI80" s="113"/>
      <c r="MAJ80" s="113"/>
      <c r="MAK80" s="113"/>
      <c r="MAL80" s="113"/>
      <c r="MAM80" s="113"/>
      <c r="MAN80" s="113"/>
      <c r="MAO80" s="113"/>
      <c r="MAP80" s="113"/>
      <c r="MAQ80" s="113"/>
      <c r="MAR80" s="113"/>
      <c r="MAS80" s="113"/>
      <c r="MAT80" s="113"/>
      <c r="MAU80" s="113"/>
      <c r="MAV80" s="113"/>
      <c r="MAW80" s="113"/>
      <c r="MAX80" s="113"/>
      <c r="MAY80" s="113"/>
      <c r="MAZ80" s="113"/>
      <c r="MBA80" s="113"/>
      <c r="MBB80" s="113"/>
      <c r="MBC80" s="113"/>
      <c r="MBD80" s="113"/>
      <c r="MBE80" s="113"/>
      <c r="MBF80" s="113"/>
      <c r="MBG80" s="113"/>
      <c r="MBH80" s="113"/>
      <c r="MBI80" s="113"/>
      <c r="MBJ80" s="113"/>
      <c r="MBK80" s="113"/>
      <c r="MBL80" s="113"/>
      <c r="MBM80" s="113"/>
      <c r="MBN80" s="113"/>
      <c r="MBO80" s="113"/>
      <c r="MBP80" s="113"/>
      <c r="MBQ80" s="113"/>
      <c r="MBR80" s="113"/>
      <c r="MBS80" s="113"/>
      <c r="MBT80" s="113"/>
      <c r="MBU80" s="113"/>
      <c r="MBV80" s="113"/>
      <c r="MBW80" s="113"/>
      <c r="MBX80" s="113"/>
      <c r="MBY80" s="113"/>
      <c r="MBZ80" s="113"/>
      <c r="MCA80" s="113"/>
      <c r="MCB80" s="113"/>
      <c r="MCC80" s="113"/>
      <c r="MCD80" s="113"/>
      <c r="MCE80" s="113"/>
      <c r="MCF80" s="113"/>
      <c r="MCG80" s="113"/>
      <c r="MCH80" s="113"/>
      <c r="MCI80" s="113"/>
      <c r="MCJ80" s="113"/>
      <c r="MCK80" s="113"/>
      <c r="MCL80" s="113"/>
      <c r="MCM80" s="113"/>
      <c r="MCN80" s="113"/>
      <c r="MCO80" s="113"/>
      <c r="MCP80" s="113"/>
      <c r="MCQ80" s="113"/>
      <c r="MCR80" s="113"/>
      <c r="MCS80" s="113"/>
      <c r="MCT80" s="113"/>
      <c r="MCU80" s="113"/>
      <c r="MCV80" s="113"/>
      <c r="MCW80" s="113"/>
      <c r="MCX80" s="113"/>
      <c r="MCY80" s="113"/>
      <c r="MCZ80" s="113"/>
      <c r="MDA80" s="113"/>
      <c r="MDB80" s="113"/>
      <c r="MDC80" s="113"/>
      <c r="MDD80" s="113"/>
      <c r="MDE80" s="113"/>
      <c r="MDF80" s="113"/>
      <c r="MDG80" s="113"/>
      <c r="MDH80" s="113"/>
      <c r="MDI80" s="113"/>
      <c r="MDJ80" s="113"/>
      <c r="MDK80" s="113"/>
      <c r="MDL80" s="113"/>
      <c r="MDM80" s="113"/>
      <c r="MDN80" s="113"/>
      <c r="MDO80" s="113"/>
      <c r="MDP80" s="113"/>
      <c r="MDQ80" s="113"/>
      <c r="MDR80" s="113"/>
      <c r="MDS80" s="113"/>
      <c r="MDT80" s="113"/>
      <c r="MDU80" s="113"/>
      <c r="MDV80" s="113"/>
      <c r="MEC80" s="113"/>
      <c r="MED80" s="113"/>
      <c r="MEE80" s="113"/>
      <c r="MEF80" s="113"/>
      <c r="MEG80" s="113"/>
      <c r="MEH80" s="113"/>
      <c r="MEI80" s="113"/>
      <c r="MEJ80" s="113"/>
      <c r="MEK80" s="113"/>
      <c r="MEL80" s="113"/>
      <c r="MEM80" s="113"/>
      <c r="MEN80" s="113"/>
      <c r="MEO80" s="113"/>
      <c r="MEP80" s="113"/>
      <c r="MEQ80" s="113"/>
      <c r="MER80" s="113"/>
      <c r="MES80" s="113"/>
      <c r="MET80" s="113"/>
      <c r="MEU80" s="113"/>
      <c r="MEV80" s="113"/>
      <c r="MEW80" s="113"/>
      <c r="MEX80" s="113"/>
      <c r="MEY80" s="113"/>
      <c r="MEZ80" s="113"/>
      <c r="MFA80" s="113"/>
      <c r="MFB80" s="113"/>
      <c r="MFC80" s="113"/>
      <c r="MFD80" s="113"/>
      <c r="MFE80" s="113"/>
      <c r="MFF80" s="113"/>
      <c r="MFG80" s="113"/>
      <c r="MFH80" s="113"/>
      <c r="MFI80" s="113"/>
      <c r="MFJ80" s="113"/>
      <c r="MFK80" s="113"/>
      <c r="MFL80" s="113"/>
      <c r="MFM80" s="113"/>
      <c r="MFN80" s="113"/>
      <c r="MFO80" s="113"/>
      <c r="MFP80" s="113"/>
      <c r="MFQ80" s="113"/>
      <c r="MFR80" s="113"/>
      <c r="MFS80" s="113"/>
      <c r="MFT80" s="113"/>
      <c r="MFU80" s="113"/>
      <c r="MFV80" s="113"/>
      <c r="MFW80" s="113"/>
      <c r="MFX80" s="113"/>
      <c r="MFY80" s="113"/>
      <c r="MFZ80" s="113"/>
      <c r="MGA80" s="113"/>
      <c r="MGB80" s="113"/>
      <c r="MGC80" s="113"/>
      <c r="MGD80" s="113"/>
      <c r="MGE80" s="113"/>
      <c r="MGF80" s="113"/>
      <c r="MGG80" s="113"/>
      <c r="MGH80" s="113"/>
      <c r="MGI80" s="113"/>
      <c r="MGJ80" s="113"/>
      <c r="MGK80" s="113"/>
      <c r="MGL80" s="113"/>
      <c r="MGM80" s="113"/>
      <c r="MGN80" s="113"/>
      <c r="MGO80" s="113"/>
      <c r="MGP80" s="113"/>
      <c r="MGQ80" s="113"/>
      <c r="MGR80" s="113"/>
      <c r="MGS80" s="113"/>
      <c r="MGT80" s="113"/>
      <c r="MGU80" s="113"/>
      <c r="MGV80" s="113"/>
      <c r="MGW80" s="113"/>
      <c r="MGX80" s="113"/>
      <c r="MGY80" s="113"/>
      <c r="MGZ80" s="113"/>
      <c r="MHA80" s="113"/>
      <c r="MHB80" s="113"/>
      <c r="MHC80" s="113"/>
      <c r="MHD80" s="113"/>
      <c r="MHE80" s="113"/>
      <c r="MHF80" s="113"/>
      <c r="MHG80" s="113"/>
      <c r="MHH80" s="113"/>
      <c r="MHI80" s="113"/>
      <c r="MHJ80" s="113"/>
      <c r="MHK80" s="113"/>
      <c r="MHL80" s="113"/>
      <c r="MHM80" s="113"/>
      <c r="MHN80" s="113"/>
      <c r="MHO80" s="113"/>
      <c r="MHP80" s="113"/>
      <c r="MHQ80" s="113"/>
      <c r="MHR80" s="113"/>
      <c r="MHS80" s="113"/>
      <c r="MHT80" s="113"/>
      <c r="MHU80" s="113"/>
      <c r="MHV80" s="113"/>
      <c r="MHW80" s="113"/>
      <c r="MHX80" s="113"/>
      <c r="MHY80" s="113"/>
      <c r="MHZ80" s="113"/>
      <c r="MIA80" s="113"/>
      <c r="MIB80" s="113"/>
      <c r="MIC80" s="113"/>
      <c r="MID80" s="113"/>
      <c r="MIE80" s="113"/>
      <c r="MIF80" s="113"/>
      <c r="MIG80" s="113"/>
      <c r="MIH80" s="113"/>
      <c r="MII80" s="113"/>
      <c r="MIJ80" s="113"/>
      <c r="MIK80" s="113"/>
      <c r="MIL80" s="113"/>
      <c r="MIM80" s="113"/>
      <c r="MIN80" s="113"/>
      <c r="MIO80" s="113"/>
      <c r="MIP80" s="113"/>
      <c r="MIQ80" s="113"/>
      <c r="MIR80" s="113"/>
      <c r="MIS80" s="113"/>
      <c r="MIT80" s="113"/>
      <c r="MIU80" s="113"/>
      <c r="MIV80" s="113"/>
      <c r="MIW80" s="113"/>
      <c r="MIX80" s="113"/>
      <c r="MIY80" s="113"/>
      <c r="MIZ80" s="113"/>
      <c r="MJA80" s="113"/>
      <c r="MJB80" s="113"/>
      <c r="MJC80" s="113"/>
      <c r="MJD80" s="113"/>
      <c r="MJE80" s="113"/>
      <c r="MJF80" s="113"/>
      <c r="MJG80" s="113"/>
      <c r="MJH80" s="113"/>
      <c r="MJI80" s="113"/>
      <c r="MJJ80" s="113"/>
      <c r="MJK80" s="113"/>
      <c r="MJL80" s="113"/>
      <c r="MJM80" s="113"/>
      <c r="MJN80" s="113"/>
      <c r="MJO80" s="113"/>
      <c r="MJP80" s="113"/>
      <c r="MJQ80" s="113"/>
      <c r="MJR80" s="113"/>
      <c r="MJS80" s="113"/>
      <c r="MJT80" s="113"/>
      <c r="MJU80" s="113"/>
      <c r="MJV80" s="113"/>
      <c r="MJW80" s="113"/>
      <c r="MJX80" s="113"/>
      <c r="MJY80" s="113"/>
      <c r="MJZ80" s="113"/>
      <c r="MKA80" s="113"/>
      <c r="MKB80" s="113"/>
      <c r="MKC80" s="113"/>
      <c r="MKD80" s="113"/>
      <c r="MKE80" s="113"/>
      <c r="MKF80" s="113"/>
      <c r="MKG80" s="113"/>
      <c r="MKH80" s="113"/>
      <c r="MKI80" s="113"/>
      <c r="MKJ80" s="113"/>
      <c r="MKK80" s="113"/>
      <c r="MKL80" s="113"/>
      <c r="MKM80" s="113"/>
      <c r="MKN80" s="113"/>
      <c r="MKO80" s="113"/>
      <c r="MKP80" s="113"/>
      <c r="MKQ80" s="113"/>
      <c r="MKR80" s="113"/>
      <c r="MKS80" s="113"/>
      <c r="MKT80" s="113"/>
      <c r="MKU80" s="113"/>
      <c r="MKV80" s="113"/>
      <c r="MKW80" s="113"/>
      <c r="MKX80" s="113"/>
      <c r="MKY80" s="113"/>
      <c r="MKZ80" s="113"/>
      <c r="MLA80" s="113"/>
      <c r="MLB80" s="113"/>
      <c r="MLC80" s="113"/>
      <c r="MLD80" s="113"/>
      <c r="MLE80" s="113"/>
      <c r="MLF80" s="113"/>
      <c r="MLG80" s="113"/>
      <c r="MLH80" s="113"/>
      <c r="MLI80" s="113"/>
      <c r="MLJ80" s="113"/>
      <c r="MLK80" s="113"/>
      <c r="MLL80" s="113"/>
      <c r="MLM80" s="113"/>
      <c r="MLN80" s="113"/>
      <c r="MLO80" s="113"/>
      <c r="MLP80" s="113"/>
      <c r="MLQ80" s="113"/>
      <c r="MLR80" s="113"/>
      <c r="MLS80" s="113"/>
      <c r="MLT80" s="113"/>
      <c r="MLU80" s="113"/>
      <c r="MLV80" s="113"/>
      <c r="MLW80" s="113"/>
      <c r="MLX80" s="113"/>
      <c r="MLY80" s="113"/>
      <c r="MLZ80" s="113"/>
      <c r="MMA80" s="113"/>
      <c r="MMB80" s="113"/>
      <c r="MMC80" s="113"/>
      <c r="MMD80" s="113"/>
      <c r="MME80" s="113"/>
      <c r="MMF80" s="113"/>
      <c r="MMG80" s="113"/>
      <c r="MMH80" s="113"/>
      <c r="MMI80" s="113"/>
      <c r="MMJ80" s="113"/>
      <c r="MMK80" s="113"/>
      <c r="MML80" s="113"/>
      <c r="MMM80" s="113"/>
      <c r="MMN80" s="113"/>
      <c r="MMO80" s="113"/>
      <c r="MMP80" s="113"/>
      <c r="MMQ80" s="113"/>
      <c r="MMR80" s="113"/>
      <c r="MMS80" s="113"/>
      <c r="MMT80" s="113"/>
      <c r="MMU80" s="113"/>
      <c r="MMV80" s="113"/>
      <c r="MMW80" s="113"/>
      <c r="MMX80" s="113"/>
      <c r="MMY80" s="113"/>
      <c r="MMZ80" s="113"/>
      <c r="MNA80" s="113"/>
      <c r="MNB80" s="113"/>
      <c r="MNC80" s="113"/>
      <c r="MND80" s="113"/>
      <c r="MNE80" s="113"/>
      <c r="MNF80" s="113"/>
      <c r="MNG80" s="113"/>
      <c r="MNH80" s="113"/>
      <c r="MNI80" s="113"/>
      <c r="MNJ80" s="113"/>
      <c r="MNK80" s="113"/>
      <c r="MNL80" s="113"/>
      <c r="MNM80" s="113"/>
      <c r="MNN80" s="113"/>
      <c r="MNO80" s="113"/>
      <c r="MNP80" s="113"/>
      <c r="MNQ80" s="113"/>
      <c r="MNR80" s="113"/>
      <c r="MNY80" s="113"/>
      <c r="MNZ80" s="113"/>
      <c r="MOA80" s="113"/>
      <c r="MOB80" s="113"/>
      <c r="MOC80" s="113"/>
      <c r="MOD80" s="113"/>
      <c r="MOE80" s="113"/>
      <c r="MOF80" s="113"/>
      <c r="MOG80" s="113"/>
      <c r="MOH80" s="113"/>
      <c r="MOI80" s="113"/>
      <c r="MOJ80" s="113"/>
      <c r="MOK80" s="113"/>
      <c r="MOL80" s="113"/>
      <c r="MOM80" s="113"/>
      <c r="MON80" s="113"/>
      <c r="MOO80" s="113"/>
      <c r="MOP80" s="113"/>
      <c r="MOQ80" s="113"/>
      <c r="MOR80" s="113"/>
      <c r="MOS80" s="113"/>
      <c r="MOT80" s="113"/>
      <c r="MOU80" s="113"/>
      <c r="MOV80" s="113"/>
      <c r="MOW80" s="113"/>
      <c r="MOX80" s="113"/>
      <c r="MOY80" s="113"/>
      <c r="MOZ80" s="113"/>
      <c r="MPA80" s="113"/>
      <c r="MPB80" s="113"/>
      <c r="MPC80" s="113"/>
      <c r="MPD80" s="113"/>
      <c r="MPE80" s="113"/>
      <c r="MPF80" s="113"/>
      <c r="MPG80" s="113"/>
      <c r="MPH80" s="113"/>
      <c r="MPI80" s="113"/>
      <c r="MPJ80" s="113"/>
      <c r="MPK80" s="113"/>
      <c r="MPL80" s="113"/>
      <c r="MPM80" s="113"/>
      <c r="MPN80" s="113"/>
      <c r="MPO80" s="113"/>
      <c r="MPP80" s="113"/>
      <c r="MPQ80" s="113"/>
      <c r="MPR80" s="113"/>
      <c r="MPS80" s="113"/>
      <c r="MPT80" s="113"/>
      <c r="MPU80" s="113"/>
      <c r="MPV80" s="113"/>
      <c r="MPW80" s="113"/>
      <c r="MPX80" s="113"/>
      <c r="MPY80" s="113"/>
      <c r="MPZ80" s="113"/>
      <c r="MQA80" s="113"/>
      <c r="MQB80" s="113"/>
      <c r="MQC80" s="113"/>
      <c r="MQD80" s="113"/>
      <c r="MQE80" s="113"/>
      <c r="MQF80" s="113"/>
      <c r="MQG80" s="113"/>
      <c r="MQH80" s="113"/>
      <c r="MQI80" s="113"/>
      <c r="MQJ80" s="113"/>
      <c r="MQK80" s="113"/>
      <c r="MQL80" s="113"/>
      <c r="MQM80" s="113"/>
      <c r="MQN80" s="113"/>
      <c r="MQO80" s="113"/>
      <c r="MQP80" s="113"/>
      <c r="MQQ80" s="113"/>
      <c r="MQR80" s="113"/>
      <c r="MQS80" s="113"/>
      <c r="MQT80" s="113"/>
      <c r="MQU80" s="113"/>
      <c r="MQV80" s="113"/>
      <c r="MQW80" s="113"/>
      <c r="MQX80" s="113"/>
      <c r="MQY80" s="113"/>
      <c r="MQZ80" s="113"/>
      <c r="MRA80" s="113"/>
      <c r="MRB80" s="113"/>
      <c r="MRC80" s="113"/>
      <c r="MRD80" s="113"/>
      <c r="MRE80" s="113"/>
      <c r="MRF80" s="113"/>
      <c r="MRG80" s="113"/>
      <c r="MRH80" s="113"/>
      <c r="MRI80" s="113"/>
      <c r="MRJ80" s="113"/>
      <c r="MRK80" s="113"/>
      <c r="MRL80" s="113"/>
      <c r="MRM80" s="113"/>
      <c r="MRN80" s="113"/>
      <c r="MRO80" s="113"/>
      <c r="MRP80" s="113"/>
      <c r="MRQ80" s="113"/>
      <c r="MRR80" s="113"/>
      <c r="MRS80" s="113"/>
      <c r="MRT80" s="113"/>
      <c r="MRU80" s="113"/>
      <c r="MRV80" s="113"/>
      <c r="MRW80" s="113"/>
      <c r="MRX80" s="113"/>
      <c r="MRY80" s="113"/>
      <c r="MRZ80" s="113"/>
      <c r="MSA80" s="113"/>
      <c r="MSB80" s="113"/>
      <c r="MSC80" s="113"/>
      <c r="MSD80" s="113"/>
      <c r="MSE80" s="113"/>
      <c r="MSF80" s="113"/>
      <c r="MSG80" s="113"/>
      <c r="MSH80" s="113"/>
      <c r="MSI80" s="113"/>
      <c r="MSJ80" s="113"/>
      <c r="MSK80" s="113"/>
      <c r="MSL80" s="113"/>
      <c r="MSM80" s="113"/>
      <c r="MSN80" s="113"/>
      <c r="MSO80" s="113"/>
      <c r="MSP80" s="113"/>
      <c r="MSQ80" s="113"/>
      <c r="MSR80" s="113"/>
      <c r="MSS80" s="113"/>
      <c r="MST80" s="113"/>
      <c r="MSU80" s="113"/>
      <c r="MSV80" s="113"/>
      <c r="MSW80" s="113"/>
      <c r="MSX80" s="113"/>
      <c r="MSY80" s="113"/>
      <c r="MSZ80" s="113"/>
      <c r="MTA80" s="113"/>
      <c r="MTB80" s="113"/>
      <c r="MTC80" s="113"/>
      <c r="MTD80" s="113"/>
      <c r="MTE80" s="113"/>
      <c r="MTF80" s="113"/>
      <c r="MTG80" s="113"/>
      <c r="MTH80" s="113"/>
      <c r="MTI80" s="113"/>
      <c r="MTJ80" s="113"/>
      <c r="MTK80" s="113"/>
      <c r="MTL80" s="113"/>
      <c r="MTM80" s="113"/>
      <c r="MTN80" s="113"/>
      <c r="MTO80" s="113"/>
      <c r="MTP80" s="113"/>
      <c r="MTQ80" s="113"/>
      <c r="MTR80" s="113"/>
      <c r="MTS80" s="113"/>
      <c r="MTT80" s="113"/>
      <c r="MTU80" s="113"/>
      <c r="MTV80" s="113"/>
      <c r="MTW80" s="113"/>
      <c r="MTX80" s="113"/>
      <c r="MTY80" s="113"/>
      <c r="MTZ80" s="113"/>
      <c r="MUA80" s="113"/>
      <c r="MUB80" s="113"/>
      <c r="MUC80" s="113"/>
      <c r="MUD80" s="113"/>
      <c r="MUE80" s="113"/>
      <c r="MUF80" s="113"/>
      <c r="MUG80" s="113"/>
      <c r="MUH80" s="113"/>
      <c r="MUI80" s="113"/>
      <c r="MUJ80" s="113"/>
      <c r="MUK80" s="113"/>
      <c r="MUL80" s="113"/>
      <c r="MUM80" s="113"/>
      <c r="MUN80" s="113"/>
      <c r="MUO80" s="113"/>
      <c r="MUP80" s="113"/>
      <c r="MUQ80" s="113"/>
      <c r="MUR80" s="113"/>
      <c r="MUS80" s="113"/>
      <c r="MUT80" s="113"/>
      <c r="MUU80" s="113"/>
      <c r="MUV80" s="113"/>
      <c r="MUW80" s="113"/>
      <c r="MUX80" s="113"/>
      <c r="MUY80" s="113"/>
      <c r="MUZ80" s="113"/>
      <c r="MVA80" s="113"/>
      <c r="MVB80" s="113"/>
      <c r="MVC80" s="113"/>
      <c r="MVD80" s="113"/>
      <c r="MVE80" s="113"/>
      <c r="MVF80" s="113"/>
      <c r="MVG80" s="113"/>
      <c r="MVH80" s="113"/>
      <c r="MVI80" s="113"/>
      <c r="MVJ80" s="113"/>
      <c r="MVK80" s="113"/>
      <c r="MVL80" s="113"/>
      <c r="MVM80" s="113"/>
      <c r="MVN80" s="113"/>
      <c r="MVO80" s="113"/>
      <c r="MVP80" s="113"/>
      <c r="MVQ80" s="113"/>
      <c r="MVR80" s="113"/>
      <c r="MVS80" s="113"/>
      <c r="MVT80" s="113"/>
      <c r="MVU80" s="113"/>
      <c r="MVV80" s="113"/>
      <c r="MVW80" s="113"/>
      <c r="MVX80" s="113"/>
      <c r="MVY80" s="113"/>
      <c r="MVZ80" s="113"/>
      <c r="MWA80" s="113"/>
      <c r="MWB80" s="113"/>
      <c r="MWC80" s="113"/>
      <c r="MWD80" s="113"/>
      <c r="MWE80" s="113"/>
      <c r="MWF80" s="113"/>
      <c r="MWG80" s="113"/>
      <c r="MWH80" s="113"/>
      <c r="MWI80" s="113"/>
      <c r="MWJ80" s="113"/>
      <c r="MWK80" s="113"/>
      <c r="MWL80" s="113"/>
      <c r="MWM80" s="113"/>
      <c r="MWN80" s="113"/>
      <c r="MWO80" s="113"/>
      <c r="MWP80" s="113"/>
      <c r="MWQ80" s="113"/>
      <c r="MWR80" s="113"/>
      <c r="MWS80" s="113"/>
      <c r="MWT80" s="113"/>
      <c r="MWU80" s="113"/>
      <c r="MWV80" s="113"/>
      <c r="MWW80" s="113"/>
      <c r="MWX80" s="113"/>
      <c r="MWY80" s="113"/>
      <c r="MWZ80" s="113"/>
      <c r="MXA80" s="113"/>
      <c r="MXB80" s="113"/>
      <c r="MXC80" s="113"/>
      <c r="MXD80" s="113"/>
      <c r="MXE80" s="113"/>
      <c r="MXF80" s="113"/>
      <c r="MXG80" s="113"/>
      <c r="MXH80" s="113"/>
      <c r="MXI80" s="113"/>
      <c r="MXJ80" s="113"/>
      <c r="MXK80" s="113"/>
      <c r="MXL80" s="113"/>
      <c r="MXM80" s="113"/>
      <c r="MXN80" s="113"/>
      <c r="MXU80" s="113"/>
      <c r="MXV80" s="113"/>
      <c r="MXW80" s="113"/>
      <c r="MXX80" s="113"/>
      <c r="MXY80" s="113"/>
      <c r="MXZ80" s="113"/>
      <c r="MYA80" s="113"/>
      <c r="MYB80" s="113"/>
      <c r="MYC80" s="113"/>
      <c r="MYD80" s="113"/>
      <c r="MYE80" s="113"/>
      <c r="MYF80" s="113"/>
      <c r="MYG80" s="113"/>
      <c r="MYH80" s="113"/>
      <c r="MYI80" s="113"/>
      <c r="MYJ80" s="113"/>
      <c r="MYK80" s="113"/>
      <c r="MYL80" s="113"/>
      <c r="MYM80" s="113"/>
      <c r="MYN80" s="113"/>
      <c r="MYO80" s="113"/>
      <c r="MYP80" s="113"/>
      <c r="MYQ80" s="113"/>
      <c r="MYR80" s="113"/>
      <c r="MYS80" s="113"/>
      <c r="MYT80" s="113"/>
      <c r="MYU80" s="113"/>
      <c r="MYV80" s="113"/>
      <c r="MYW80" s="113"/>
      <c r="MYX80" s="113"/>
      <c r="MYY80" s="113"/>
      <c r="MYZ80" s="113"/>
      <c r="MZA80" s="113"/>
      <c r="MZB80" s="113"/>
      <c r="MZC80" s="113"/>
      <c r="MZD80" s="113"/>
      <c r="MZE80" s="113"/>
      <c r="MZF80" s="113"/>
      <c r="MZG80" s="113"/>
      <c r="MZH80" s="113"/>
      <c r="MZI80" s="113"/>
      <c r="MZJ80" s="113"/>
      <c r="MZK80" s="113"/>
      <c r="MZL80" s="113"/>
      <c r="MZM80" s="113"/>
      <c r="MZN80" s="113"/>
      <c r="MZO80" s="113"/>
      <c r="MZP80" s="113"/>
      <c r="MZQ80" s="113"/>
      <c r="MZR80" s="113"/>
      <c r="MZS80" s="113"/>
      <c r="MZT80" s="113"/>
      <c r="MZU80" s="113"/>
      <c r="MZV80" s="113"/>
      <c r="MZW80" s="113"/>
      <c r="MZX80" s="113"/>
      <c r="MZY80" s="113"/>
      <c r="MZZ80" s="113"/>
      <c r="NAA80" s="113"/>
      <c r="NAB80" s="113"/>
      <c r="NAC80" s="113"/>
      <c r="NAD80" s="113"/>
      <c r="NAE80" s="113"/>
      <c r="NAF80" s="113"/>
      <c r="NAG80" s="113"/>
      <c r="NAH80" s="113"/>
      <c r="NAI80" s="113"/>
      <c r="NAJ80" s="113"/>
      <c r="NAK80" s="113"/>
      <c r="NAL80" s="113"/>
      <c r="NAM80" s="113"/>
      <c r="NAN80" s="113"/>
      <c r="NAO80" s="113"/>
      <c r="NAP80" s="113"/>
      <c r="NAQ80" s="113"/>
      <c r="NAR80" s="113"/>
      <c r="NAS80" s="113"/>
      <c r="NAT80" s="113"/>
      <c r="NAU80" s="113"/>
      <c r="NAV80" s="113"/>
      <c r="NAW80" s="113"/>
      <c r="NAX80" s="113"/>
      <c r="NAY80" s="113"/>
      <c r="NAZ80" s="113"/>
      <c r="NBA80" s="113"/>
      <c r="NBB80" s="113"/>
      <c r="NBC80" s="113"/>
      <c r="NBD80" s="113"/>
      <c r="NBE80" s="113"/>
      <c r="NBF80" s="113"/>
      <c r="NBG80" s="113"/>
      <c r="NBH80" s="113"/>
      <c r="NBI80" s="113"/>
      <c r="NBJ80" s="113"/>
      <c r="NBK80" s="113"/>
      <c r="NBL80" s="113"/>
      <c r="NBM80" s="113"/>
      <c r="NBN80" s="113"/>
      <c r="NBO80" s="113"/>
      <c r="NBP80" s="113"/>
      <c r="NBQ80" s="113"/>
      <c r="NBR80" s="113"/>
      <c r="NBS80" s="113"/>
      <c r="NBT80" s="113"/>
      <c r="NBU80" s="113"/>
      <c r="NBV80" s="113"/>
      <c r="NBW80" s="113"/>
      <c r="NBX80" s="113"/>
      <c r="NBY80" s="113"/>
      <c r="NBZ80" s="113"/>
      <c r="NCA80" s="113"/>
      <c r="NCB80" s="113"/>
      <c r="NCC80" s="113"/>
      <c r="NCD80" s="113"/>
      <c r="NCE80" s="113"/>
      <c r="NCF80" s="113"/>
      <c r="NCG80" s="113"/>
      <c r="NCH80" s="113"/>
      <c r="NCI80" s="113"/>
      <c r="NCJ80" s="113"/>
      <c r="NCK80" s="113"/>
      <c r="NCL80" s="113"/>
      <c r="NCM80" s="113"/>
      <c r="NCN80" s="113"/>
      <c r="NCO80" s="113"/>
      <c r="NCP80" s="113"/>
      <c r="NCQ80" s="113"/>
      <c r="NCR80" s="113"/>
      <c r="NCS80" s="113"/>
      <c r="NCT80" s="113"/>
      <c r="NCU80" s="113"/>
      <c r="NCV80" s="113"/>
      <c r="NCW80" s="113"/>
      <c r="NCX80" s="113"/>
      <c r="NCY80" s="113"/>
      <c r="NCZ80" s="113"/>
      <c r="NDA80" s="113"/>
      <c r="NDB80" s="113"/>
      <c r="NDC80" s="113"/>
      <c r="NDD80" s="113"/>
      <c r="NDE80" s="113"/>
      <c r="NDF80" s="113"/>
      <c r="NDG80" s="113"/>
      <c r="NDH80" s="113"/>
      <c r="NDI80" s="113"/>
      <c r="NDJ80" s="113"/>
      <c r="NDK80" s="113"/>
      <c r="NDL80" s="113"/>
      <c r="NDM80" s="113"/>
      <c r="NDN80" s="113"/>
      <c r="NDO80" s="113"/>
      <c r="NDP80" s="113"/>
      <c r="NDQ80" s="113"/>
      <c r="NDR80" s="113"/>
      <c r="NDS80" s="113"/>
      <c r="NDT80" s="113"/>
      <c r="NDU80" s="113"/>
      <c r="NDV80" s="113"/>
      <c r="NDW80" s="113"/>
      <c r="NDX80" s="113"/>
      <c r="NDY80" s="113"/>
      <c r="NDZ80" s="113"/>
      <c r="NEA80" s="113"/>
      <c r="NEB80" s="113"/>
      <c r="NEC80" s="113"/>
      <c r="NED80" s="113"/>
      <c r="NEE80" s="113"/>
      <c r="NEF80" s="113"/>
      <c r="NEG80" s="113"/>
      <c r="NEH80" s="113"/>
      <c r="NEI80" s="113"/>
      <c r="NEJ80" s="113"/>
      <c r="NEK80" s="113"/>
      <c r="NEL80" s="113"/>
      <c r="NEM80" s="113"/>
      <c r="NEN80" s="113"/>
      <c r="NEO80" s="113"/>
      <c r="NEP80" s="113"/>
      <c r="NEQ80" s="113"/>
      <c r="NER80" s="113"/>
      <c r="NES80" s="113"/>
      <c r="NET80" s="113"/>
      <c r="NEU80" s="113"/>
      <c r="NEV80" s="113"/>
      <c r="NEW80" s="113"/>
      <c r="NEX80" s="113"/>
      <c r="NEY80" s="113"/>
      <c r="NEZ80" s="113"/>
      <c r="NFA80" s="113"/>
      <c r="NFB80" s="113"/>
      <c r="NFC80" s="113"/>
      <c r="NFD80" s="113"/>
      <c r="NFE80" s="113"/>
      <c r="NFF80" s="113"/>
      <c r="NFG80" s="113"/>
      <c r="NFH80" s="113"/>
      <c r="NFI80" s="113"/>
      <c r="NFJ80" s="113"/>
      <c r="NFK80" s="113"/>
      <c r="NFL80" s="113"/>
      <c r="NFM80" s="113"/>
      <c r="NFN80" s="113"/>
      <c r="NFO80" s="113"/>
      <c r="NFP80" s="113"/>
      <c r="NFQ80" s="113"/>
      <c r="NFR80" s="113"/>
      <c r="NFS80" s="113"/>
      <c r="NFT80" s="113"/>
      <c r="NFU80" s="113"/>
      <c r="NFV80" s="113"/>
      <c r="NFW80" s="113"/>
      <c r="NFX80" s="113"/>
      <c r="NFY80" s="113"/>
      <c r="NFZ80" s="113"/>
      <c r="NGA80" s="113"/>
      <c r="NGB80" s="113"/>
      <c r="NGC80" s="113"/>
      <c r="NGD80" s="113"/>
      <c r="NGE80" s="113"/>
      <c r="NGF80" s="113"/>
      <c r="NGG80" s="113"/>
      <c r="NGH80" s="113"/>
      <c r="NGI80" s="113"/>
      <c r="NGJ80" s="113"/>
      <c r="NGK80" s="113"/>
      <c r="NGL80" s="113"/>
      <c r="NGM80" s="113"/>
      <c r="NGN80" s="113"/>
      <c r="NGO80" s="113"/>
      <c r="NGP80" s="113"/>
      <c r="NGQ80" s="113"/>
      <c r="NGR80" s="113"/>
      <c r="NGS80" s="113"/>
      <c r="NGT80" s="113"/>
      <c r="NGU80" s="113"/>
      <c r="NGV80" s="113"/>
      <c r="NGW80" s="113"/>
      <c r="NGX80" s="113"/>
      <c r="NGY80" s="113"/>
      <c r="NGZ80" s="113"/>
      <c r="NHA80" s="113"/>
      <c r="NHB80" s="113"/>
      <c r="NHC80" s="113"/>
      <c r="NHD80" s="113"/>
      <c r="NHE80" s="113"/>
      <c r="NHF80" s="113"/>
      <c r="NHG80" s="113"/>
      <c r="NHH80" s="113"/>
      <c r="NHI80" s="113"/>
      <c r="NHJ80" s="113"/>
      <c r="NHQ80" s="113"/>
      <c r="NHR80" s="113"/>
      <c r="NHS80" s="113"/>
      <c r="NHT80" s="113"/>
      <c r="NHU80" s="113"/>
      <c r="NHV80" s="113"/>
      <c r="NHW80" s="113"/>
      <c r="NHX80" s="113"/>
      <c r="NHY80" s="113"/>
      <c r="NHZ80" s="113"/>
      <c r="NIA80" s="113"/>
      <c r="NIB80" s="113"/>
      <c r="NIC80" s="113"/>
      <c r="NID80" s="113"/>
      <c r="NIE80" s="113"/>
      <c r="NIF80" s="113"/>
      <c r="NIG80" s="113"/>
      <c r="NIH80" s="113"/>
      <c r="NII80" s="113"/>
      <c r="NIJ80" s="113"/>
      <c r="NIK80" s="113"/>
      <c r="NIL80" s="113"/>
      <c r="NIM80" s="113"/>
      <c r="NIN80" s="113"/>
      <c r="NIO80" s="113"/>
      <c r="NIP80" s="113"/>
      <c r="NIQ80" s="113"/>
      <c r="NIR80" s="113"/>
      <c r="NIS80" s="113"/>
      <c r="NIT80" s="113"/>
      <c r="NIU80" s="113"/>
      <c r="NIV80" s="113"/>
      <c r="NIW80" s="113"/>
      <c r="NIX80" s="113"/>
      <c r="NIY80" s="113"/>
      <c r="NIZ80" s="113"/>
      <c r="NJA80" s="113"/>
      <c r="NJB80" s="113"/>
      <c r="NJC80" s="113"/>
      <c r="NJD80" s="113"/>
      <c r="NJE80" s="113"/>
      <c r="NJF80" s="113"/>
      <c r="NJG80" s="113"/>
      <c r="NJH80" s="113"/>
      <c r="NJI80" s="113"/>
      <c r="NJJ80" s="113"/>
      <c r="NJK80" s="113"/>
      <c r="NJL80" s="113"/>
      <c r="NJM80" s="113"/>
      <c r="NJN80" s="113"/>
      <c r="NJO80" s="113"/>
      <c r="NJP80" s="113"/>
      <c r="NJQ80" s="113"/>
      <c r="NJR80" s="113"/>
      <c r="NJS80" s="113"/>
      <c r="NJT80" s="113"/>
      <c r="NJU80" s="113"/>
      <c r="NJV80" s="113"/>
      <c r="NJW80" s="113"/>
      <c r="NJX80" s="113"/>
      <c r="NJY80" s="113"/>
      <c r="NJZ80" s="113"/>
      <c r="NKA80" s="113"/>
      <c r="NKB80" s="113"/>
      <c r="NKC80" s="113"/>
      <c r="NKD80" s="113"/>
      <c r="NKE80" s="113"/>
      <c r="NKF80" s="113"/>
      <c r="NKG80" s="113"/>
      <c r="NKH80" s="113"/>
      <c r="NKI80" s="113"/>
      <c r="NKJ80" s="113"/>
      <c r="NKK80" s="113"/>
      <c r="NKL80" s="113"/>
      <c r="NKM80" s="113"/>
      <c r="NKN80" s="113"/>
      <c r="NKO80" s="113"/>
      <c r="NKP80" s="113"/>
      <c r="NKQ80" s="113"/>
      <c r="NKR80" s="113"/>
      <c r="NKS80" s="113"/>
      <c r="NKT80" s="113"/>
      <c r="NKU80" s="113"/>
      <c r="NKV80" s="113"/>
      <c r="NKW80" s="113"/>
      <c r="NKX80" s="113"/>
      <c r="NKY80" s="113"/>
      <c r="NKZ80" s="113"/>
      <c r="NLA80" s="113"/>
      <c r="NLB80" s="113"/>
      <c r="NLC80" s="113"/>
      <c r="NLD80" s="113"/>
      <c r="NLE80" s="113"/>
      <c r="NLF80" s="113"/>
      <c r="NLG80" s="113"/>
      <c r="NLH80" s="113"/>
      <c r="NLI80" s="113"/>
      <c r="NLJ80" s="113"/>
      <c r="NLK80" s="113"/>
      <c r="NLL80" s="113"/>
      <c r="NLM80" s="113"/>
      <c r="NLN80" s="113"/>
      <c r="NLO80" s="113"/>
      <c r="NLP80" s="113"/>
      <c r="NLQ80" s="113"/>
      <c r="NLR80" s="113"/>
      <c r="NLS80" s="113"/>
      <c r="NLT80" s="113"/>
      <c r="NLU80" s="113"/>
      <c r="NLV80" s="113"/>
      <c r="NLW80" s="113"/>
      <c r="NLX80" s="113"/>
      <c r="NLY80" s="113"/>
      <c r="NLZ80" s="113"/>
      <c r="NMA80" s="113"/>
      <c r="NMB80" s="113"/>
      <c r="NMC80" s="113"/>
      <c r="NMD80" s="113"/>
      <c r="NME80" s="113"/>
      <c r="NMF80" s="113"/>
      <c r="NMG80" s="113"/>
      <c r="NMH80" s="113"/>
      <c r="NMI80" s="113"/>
      <c r="NMJ80" s="113"/>
      <c r="NMK80" s="113"/>
      <c r="NML80" s="113"/>
      <c r="NMM80" s="113"/>
      <c r="NMN80" s="113"/>
      <c r="NMO80" s="113"/>
      <c r="NMP80" s="113"/>
      <c r="NMQ80" s="113"/>
      <c r="NMR80" s="113"/>
      <c r="NMS80" s="113"/>
      <c r="NMT80" s="113"/>
      <c r="NMU80" s="113"/>
      <c r="NMV80" s="113"/>
      <c r="NMW80" s="113"/>
      <c r="NMX80" s="113"/>
      <c r="NMY80" s="113"/>
      <c r="NMZ80" s="113"/>
      <c r="NNA80" s="113"/>
      <c r="NNB80" s="113"/>
      <c r="NNC80" s="113"/>
      <c r="NND80" s="113"/>
      <c r="NNE80" s="113"/>
      <c r="NNF80" s="113"/>
      <c r="NNG80" s="113"/>
      <c r="NNH80" s="113"/>
      <c r="NNI80" s="113"/>
      <c r="NNJ80" s="113"/>
      <c r="NNK80" s="113"/>
      <c r="NNL80" s="113"/>
      <c r="NNM80" s="113"/>
      <c r="NNN80" s="113"/>
      <c r="NNO80" s="113"/>
      <c r="NNP80" s="113"/>
      <c r="NNQ80" s="113"/>
      <c r="NNR80" s="113"/>
      <c r="NNS80" s="113"/>
      <c r="NNT80" s="113"/>
      <c r="NNU80" s="113"/>
      <c r="NNV80" s="113"/>
      <c r="NNW80" s="113"/>
      <c r="NNX80" s="113"/>
      <c r="NNY80" s="113"/>
      <c r="NNZ80" s="113"/>
      <c r="NOA80" s="113"/>
      <c r="NOB80" s="113"/>
      <c r="NOC80" s="113"/>
      <c r="NOD80" s="113"/>
      <c r="NOE80" s="113"/>
      <c r="NOF80" s="113"/>
      <c r="NOG80" s="113"/>
      <c r="NOH80" s="113"/>
      <c r="NOI80" s="113"/>
      <c r="NOJ80" s="113"/>
      <c r="NOK80" s="113"/>
      <c r="NOL80" s="113"/>
      <c r="NOM80" s="113"/>
      <c r="NON80" s="113"/>
      <c r="NOO80" s="113"/>
      <c r="NOP80" s="113"/>
      <c r="NOQ80" s="113"/>
      <c r="NOR80" s="113"/>
      <c r="NOS80" s="113"/>
      <c r="NOT80" s="113"/>
      <c r="NOU80" s="113"/>
      <c r="NOV80" s="113"/>
      <c r="NOW80" s="113"/>
      <c r="NOX80" s="113"/>
      <c r="NOY80" s="113"/>
      <c r="NOZ80" s="113"/>
      <c r="NPA80" s="113"/>
      <c r="NPB80" s="113"/>
      <c r="NPC80" s="113"/>
      <c r="NPD80" s="113"/>
      <c r="NPE80" s="113"/>
      <c r="NPF80" s="113"/>
      <c r="NPG80" s="113"/>
      <c r="NPH80" s="113"/>
      <c r="NPI80" s="113"/>
      <c r="NPJ80" s="113"/>
      <c r="NPK80" s="113"/>
      <c r="NPL80" s="113"/>
      <c r="NPM80" s="113"/>
      <c r="NPN80" s="113"/>
      <c r="NPO80" s="113"/>
      <c r="NPP80" s="113"/>
      <c r="NPQ80" s="113"/>
      <c r="NPR80" s="113"/>
      <c r="NPS80" s="113"/>
      <c r="NPT80" s="113"/>
      <c r="NPU80" s="113"/>
      <c r="NPV80" s="113"/>
      <c r="NPW80" s="113"/>
      <c r="NPX80" s="113"/>
      <c r="NPY80" s="113"/>
      <c r="NPZ80" s="113"/>
      <c r="NQA80" s="113"/>
      <c r="NQB80" s="113"/>
      <c r="NQC80" s="113"/>
      <c r="NQD80" s="113"/>
      <c r="NQE80" s="113"/>
      <c r="NQF80" s="113"/>
      <c r="NQG80" s="113"/>
      <c r="NQH80" s="113"/>
      <c r="NQI80" s="113"/>
      <c r="NQJ80" s="113"/>
      <c r="NQK80" s="113"/>
      <c r="NQL80" s="113"/>
      <c r="NQM80" s="113"/>
      <c r="NQN80" s="113"/>
      <c r="NQO80" s="113"/>
      <c r="NQP80" s="113"/>
      <c r="NQQ80" s="113"/>
      <c r="NQR80" s="113"/>
      <c r="NQS80" s="113"/>
      <c r="NQT80" s="113"/>
      <c r="NQU80" s="113"/>
      <c r="NQV80" s="113"/>
      <c r="NQW80" s="113"/>
      <c r="NQX80" s="113"/>
      <c r="NQY80" s="113"/>
      <c r="NQZ80" s="113"/>
      <c r="NRA80" s="113"/>
      <c r="NRB80" s="113"/>
      <c r="NRC80" s="113"/>
      <c r="NRD80" s="113"/>
      <c r="NRE80" s="113"/>
      <c r="NRF80" s="113"/>
      <c r="NRM80" s="113"/>
      <c r="NRN80" s="113"/>
      <c r="NRO80" s="113"/>
      <c r="NRP80" s="113"/>
      <c r="NRQ80" s="113"/>
      <c r="NRR80" s="113"/>
      <c r="NRS80" s="113"/>
      <c r="NRT80" s="113"/>
      <c r="NRU80" s="113"/>
      <c r="NRV80" s="113"/>
      <c r="NRW80" s="113"/>
      <c r="NRX80" s="113"/>
      <c r="NRY80" s="113"/>
      <c r="NRZ80" s="113"/>
      <c r="NSA80" s="113"/>
      <c r="NSB80" s="113"/>
      <c r="NSC80" s="113"/>
      <c r="NSD80" s="113"/>
      <c r="NSE80" s="113"/>
      <c r="NSF80" s="113"/>
      <c r="NSG80" s="113"/>
      <c r="NSH80" s="113"/>
      <c r="NSI80" s="113"/>
      <c r="NSJ80" s="113"/>
      <c r="NSK80" s="113"/>
      <c r="NSL80" s="113"/>
      <c r="NSM80" s="113"/>
      <c r="NSN80" s="113"/>
      <c r="NSO80" s="113"/>
      <c r="NSP80" s="113"/>
      <c r="NSQ80" s="113"/>
      <c r="NSR80" s="113"/>
      <c r="NSS80" s="113"/>
      <c r="NST80" s="113"/>
      <c r="NSU80" s="113"/>
      <c r="NSV80" s="113"/>
      <c r="NSW80" s="113"/>
      <c r="NSX80" s="113"/>
      <c r="NSY80" s="113"/>
      <c r="NSZ80" s="113"/>
      <c r="NTA80" s="113"/>
      <c r="NTB80" s="113"/>
      <c r="NTC80" s="113"/>
      <c r="NTD80" s="113"/>
      <c r="NTE80" s="113"/>
      <c r="NTF80" s="113"/>
      <c r="NTG80" s="113"/>
      <c r="NTH80" s="113"/>
      <c r="NTI80" s="113"/>
      <c r="NTJ80" s="113"/>
      <c r="NTK80" s="113"/>
      <c r="NTL80" s="113"/>
      <c r="NTM80" s="113"/>
      <c r="NTN80" s="113"/>
      <c r="NTO80" s="113"/>
      <c r="NTP80" s="113"/>
      <c r="NTQ80" s="113"/>
      <c r="NTR80" s="113"/>
      <c r="NTS80" s="113"/>
      <c r="NTT80" s="113"/>
      <c r="NTU80" s="113"/>
      <c r="NTV80" s="113"/>
      <c r="NTW80" s="113"/>
      <c r="NTX80" s="113"/>
      <c r="NTY80" s="113"/>
      <c r="NTZ80" s="113"/>
      <c r="NUA80" s="113"/>
      <c r="NUB80" s="113"/>
      <c r="NUC80" s="113"/>
      <c r="NUD80" s="113"/>
      <c r="NUE80" s="113"/>
      <c r="NUF80" s="113"/>
      <c r="NUG80" s="113"/>
      <c r="NUH80" s="113"/>
      <c r="NUI80" s="113"/>
      <c r="NUJ80" s="113"/>
      <c r="NUK80" s="113"/>
      <c r="NUL80" s="113"/>
      <c r="NUM80" s="113"/>
      <c r="NUN80" s="113"/>
      <c r="NUO80" s="113"/>
      <c r="NUP80" s="113"/>
      <c r="NUQ80" s="113"/>
      <c r="NUR80" s="113"/>
      <c r="NUS80" s="113"/>
      <c r="NUT80" s="113"/>
      <c r="NUU80" s="113"/>
      <c r="NUV80" s="113"/>
      <c r="NUW80" s="113"/>
      <c r="NUX80" s="113"/>
      <c r="NUY80" s="113"/>
      <c r="NUZ80" s="113"/>
      <c r="NVA80" s="113"/>
      <c r="NVB80" s="113"/>
      <c r="NVC80" s="113"/>
      <c r="NVD80" s="113"/>
      <c r="NVE80" s="113"/>
      <c r="NVF80" s="113"/>
      <c r="NVG80" s="113"/>
      <c r="NVH80" s="113"/>
      <c r="NVI80" s="113"/>
      <c r="NVJ80" s="113"/>
      <c r="NVK80" s="113"/>
      <c r="NVL80" s="113"/>
      <c r="NVM80" s="113"/>
      <c r="NVN80" s="113"/>
      <c r="NVO80" s="113"/>
      <c r="NVP80" s="113"/>
      <c r="NVQ80" s="113"/>
      <c r="NVR80" s="113"/>
      <c r="NVS80" s="113"/>
      <c r="NVT80" s="113"/>
      <c r="NVU80" s="113"/>
      <c r="NVV80" s="113"/>
      <c r="NVW80" s="113"/>
      <c r="NVX80" s="113"/>
      <c r="NVY80" s="113"/>
      <c r="NVZ80" s="113"/>
      <c r="NWA80" s="113"/>
      <c r="NWB80" s="113"/>
      <c r="NWC80" s="113"/>
      <c r="NWD80" s="113"/>
      <c r="NWE80" s="113"/>
      <c r="NWF80" s="113"/>
      <c r="NWG80" s="113"/>
      <c r="NWH80" s="113"/>
      <c r="NWI80" s="113"/>
      <c r="NWJ80" s="113"/>
      <c r="NWK80" s="113"/>
      <c r="NWL80" s="113"/>
      <c r="NWM80" s="113"/>
      <c r="NWN80" s="113"/>
      <c r="NWO80" s="113"/>
      <c r="NWP80" s="113"/>
      <c r="NWQ80" s="113"/>
      <c r="NWR80" s="113"/>
      <c r="NWS80" s="113"/>
      <c r="NWT80" s="113"/>
      <c r="NWU80" s="113"/>
      <c r="NWV80" s="113"/>
      <c r="NWW80" s="113"/>
      <c r="NWX80" s="113"/>
      <c r="NWY80" s="113"/>
      <c r="NWZ80" s="113"/>
      <c r="NXA80" s="113"/>
      <c r="NXB80" s="113"/>
      <c r="NXC80" s="113"/>
      <c r="NXD80" s="113"/>
      <c r="NXE80" s="113"/>
      <c r="NXF80" s="113"/>
      <c r="NXG80" s="113"/>
      <c r="NXH80" s="113"/>
      <c r="NXI80" s="113"/>
      <c r="NXJ80" s="113"/>
      <c r="NXK80" s="113"/>
      <c r="NXL80" s="113"/>
      <c r="NXM80" s="113"/>
      <c r="NXN80" s="113"/>
      <c r="NXO80" s="113"/>
      <c r="NXP80" s="113"/>
      <c r="NXQ80" s="113"/>
      <c r="NXR80" s="113"/>
      <c r="NXS80" s="113"/>
      <c r="NXT80" s="113"/>
      <c r="NXU80" s="113"/>
      <c r="NXV80" s="113"/>
      <c r="NXW80" s="113"/>
      <c r="NXX80" s="113"/>
      <c r="NXY80" s="113"/>
      <c r="NXZ80" s="113"/>
      <c r="NYA80" s="113"/>
      <c r="NYB80" s="113"/>
      <c r="NYC80" s="113"/>
      <c r="NYD80" s="113"/>
      <c r="NYE80" s="113"/>
      <c r="NYF80" s="113"/>
      <c r="NYG80" s="113"/>
      <c r="NYH80" s="113"/>
      <c r="NYI80" s="113"/>
      <c r="NYJ80" s="113"/>
      <c r="NYK80" s="113"/>
      <c r="NYL80" s="113"/>
      <c r="NYM80" s="113"/>
      <c r="NYN80" s="113"/>
      <c r="NYO80" s="113"/>
      <c r="NYP80" s="113"/>
      <c r="NYQ80" s="113"/>
      <c r="NYR80" s="113"/>
      <c r="NYS80" s="113"/>
      <c r="NYT80" s="113"/>
      <c r="NYU80" s="113"/>
      <c r="NYV80" s="113"/>
      <c r="NYW80" s="113"/>
      <c r="NYX80" s="113"/>
      <c r="NYY80" s="113"/>
      <c r="NYZ80" s="113"/>
      <c r="NZA80" s="113"/>
      <c r="NZB80" s="113"/>
      <c r="NZC80" s="113"/>
      <c r="NZD80" s="113"/>
      <c r="NZE80" s="113"/>
      <c r="NZF80" s="113"/>
      <c r="NZG80" s="113"/>
      <c r="NZH80" s="113"/>
      <c r="NZI80" s="113"/>
      <c r="NZJ80" s="113"/>
      <c r="NZK80" s="113"/>
      <c r="NZL80" s="113"/>
      <c r="NZM80" s="113"/>
      <c r="NZN80" s="113"/>
      <c r="NZO80" s="113"/>
      <c r="NZP80" s="113"/>
      <c r="NZQ80" s="113"/>
      <c r="NZR80" s="113"/>
      <c r="NZS80" s="113"/>
      <c r="NZT80" s="113"/>
      <c r="NZU80" s="113"/>
      <c r="NZV80" s="113"/>
      <c r="NZW80" s="113"/>
      <c r="NZX80" s="113"/>
      <c r="NZY80" s="113"/>
      <c r="NZZ80" s="113"/>
      <c r="OAA80" s="113"/>
      <c r="OAB80" s="113"/>
      <c r="OAC80" s="113"/>
      <c r="OAD80" s="113"/>
      <c r="OAE80" s="113"/>
      <c r="OAF80" s="113"/>
      <c r="OAG80" s="113"/>
      <c r="OAH80" s="113"/>
      <c r="OAI80" s="113"/>
      <c r="OAJ80" s="113"/>
      <c r="OAK80" s="113"/>
      <c r="OAL80" s="113"/>
      <c r="OAM80" s="113"/>
      <c r="OAN80" s="113"/>
      <c r="OAO80" s="113"/>
      <c r="OAP80" s="113"/>
      <c r="OAQ80" s="113"/>
      <c r="OAR80" s="113"/>
      <c r="OAS80" s="113"/>
      <c r="OAT80" s="113"/>
      <c r="OAU80" s="113"/>
      <c r="OAV80" s="113"/>
      <c r="OAW80" s="113"/>
      <c r="OAX80" s="113"/>
      <c r="OAY80" s="113"/>
      <c r="OAZ80" s="113"/>
      <c r="OBA80" s="113"/>
      <c r="OBB80" s="113"/>
      <c r="OBI80" s="113"/>
      <c r="OBJ80" s="113"/>
      <c r="OBK80" s="113"/>
      <c r="OBL80" s="113"/>
      <c r="OBM80" s="113"/>
      <c r="OBN80" s="113"/>
      <c r="OBO80" s="113"/>
      <c r="OBP80" s="113"/>
      <c r="OBQ80" s="113"/>
      <c r="OBR80" s="113"/>
      <c r="OBS80" s="113"/>
      <c r="OBT80" s="113"/>
      <c r="OBU80" s="113"/>
      <c r="OBV80" s="113"/>
      <c r="OBW80" s="113"/>
      <c r="OBX80" s="113"/>
      <c r="OBY80" s="113"/>
      <c r="OBZ80" s="113"/>
      <c r="OCA80" s="113"/>
      <c r="OCB80" s="113"/>
      <c r="OCC80" s="113"/>
      <c r="OCD80" s="113"/>
      <c r="OCE80" s="113"/>
      <c r="OCF80" s="113"/>
      <c r="OCG80" s="113"/>
      <c r="OCH80" s="113"/>
      <c r="OCI80" s="113"/>
      <c r="OCJ80" s="113"/>
      <c r="OCK80" s="113"/>
      <c r="OCL80" s="113"/>
      <c r="OCM80" s="113"/>
      <c r="OCN80" s="113"/>
      <c r="OCO80" s="113"/>
      <c r="OCP80" s="113"/>
      <c r="OCQ80" s="113"/>
      <c r="OCR80" s="113"/>
      <c r="OCS80" s="113"/>
      <c r="OCT80" s="113"/>
      <c r="OCU80" s="113"/>
      <c r="OCV80" s="113"/>
      <c r="OCW80" s="113"/>
      <c r="OCX80" s="113"/>
      <c r="OCY80" s="113"/>
      <c r="OCZ80" s="113"/>
      <c r="ODA80" s="113"/>
      <c r="ODB80" s="113"/>
      <c r="ODC80" s="113"/>
      <c r="ODD80" s="113"/>
      <c r="ODE80" s="113"/>
      <c r="ODF80" s="113"/>
      <c r="ODG80" s="113"/>
      <c r="ODH80" s="113"/>
      <c r="ODI80" s="113"/>
      <c r="ODJ80" s="113"/>
      <c r="ODK80" s="113"/>
      <c r="ODL80" s="113"/>
      <c r="ODM80" s="113"/>
      <c r="ODN80" s="113"/>
      <c r="ODO80" s="113"/>
      <c r="ODP80" s="113"/>
      <c r="ODQ80" s="113"/>
      <c r="ODR80" s="113"/>
      <c r="ODS80" s="113"/>
      <c r="ODT80" s="113"/>
      <c r="ODU80" s="113"/>
      <c r="ODV80" s="113"/>
      <c r="ODW80" s="113"/>
      <c r="ODX80" s="113"/>
      <c r="ODY80" s="113"/>
      <c r="ODZ80" s="113"/>
      <c r="OEA80" s="113"/>
      <c r="OEB80" s="113"/>
      <c r="OEC80" s="113"/>
      <c r="OED80" s="113"/>
      <c r="OEE80" s="113"/>
      <c r="OEF80" s="113"/>
      <c r="OEG80" s="113"/>
      <c r="OEH80" s="113"/>
      <c r="OEI80" s="113"/>
      <c r="OEJ80" s="113"/>
      <c r="OEK80" s="113"/>
      <c r="OEL80" s="113"/>
      <c r="OEM80" s="113"/>
      <c r="OEN80" s="113"/>
      <c r="OEO80" s="113"/>
      <c r="OEP80" s="113"/>
      <c r="OEQ80" s="113"/>
      <c r="OER80" s="113"/>
      <c r="OES80" s="113"/>
      <c r="OET80" s="113"/>
      <c r="OEU80" s="113"/>
      <c r="OEV80" s="113"/>
      <c r="OEW80" s="113"/>
      <c r="OEX80" s="113"/>
      <c r="OEY80" s="113"/>
      <c r="OEZ80" s="113"/>
      <c r="OFA80" s="113"/>
      <c r="OFB80" s="113"/>
      <c r="OFC80" s="113"/>
      <c r="OFD80" s="113"/>
      <c r="OFE80" s="113"/>
      <c r="OFF80" s="113"/>
      <c r="OFG80" s="113"/>
      <c r="OFH80" s="113"/>
      <c r="OFI80" s="113"/>
      <c r="OFJ80" s="113"/>
      <c r="OFK80" s="113"/>
      <c r="OFL80" s="113"/>
      <c r="OFM80" s="113"/>
      <c r="OFN80" s="113"/>
      <c r="OFO80" s="113"/>
      <c r="OFP80" s="113"/>
      <c r="OFQ80" s="113"/>
      <c r="OFR80" s="113"/>
      <c r="OFS80" s="113"/>
      <c r="OFT80" s="113"/>
      <c r="OFU80" s="113"/>
      <c r="OFV80" s="113"/>
      <c r="OFW80" s="113"/>
      <c r="OFX80" s="113"/>
      <c r="OFY80" s="113"/>
      <c r="OFZ80" s="113"/>
      <c r="OGA80" s="113"/>
      <c r="OGB80" s="113"/>
      <c r="OGC80" s="113"/>
      <c r="OGD80" s="113"/>
      <c r="OGE80" s="113"/>
      <c r="OGF80" s="113"/>
      <c r="OGG80" s="113"/>
      <c r="OGH80" s="113"/>
      <c r="OGI80" s="113"/>
      <c r="OGJ80" s="113"/>
      <c r="OGK80" s="113"/>
      <c r="OGL80" s="113"/>
      <c r="OGM80" s="113"/>
      <c r="OGN80" s="113"/>
      <c r="OGO80" s="113"/>
      <c r="OGP80" s="113"/>
      <c r="OGQ80" s="113"/>
      <c r="OGR80" s="113"/>
      <c r="OGS80" s="113"/>
      <c r="OGT80" s="113"/>
      <c r="OGU80" s="113"/>
      <c r="OGV80" s="113"/>
      <c r="OGW80" s="113"/>
      <c r="OGX80" s="113"/>
      <c r="OGY80" s="113"/>
      <c r="OGZ80" s="113"/>
      <c r="OHA80" s="113"/>
      <c r="OHB80" s="113"/>
      <c r="OHC80" s="113"/>
      <c r="OHD80" s="113"/>
      <c r="OHE80" s="113"/>
      <c r="OHF80" s="113"/>
      <c r="OHG80" s="113"/>
      <c r="OHH80" s="113"/>
      <c r="OHI80" s="113"/>
      <c r="OHJ80" s="113"/>
      <c r="OHK80" s="113"/>
      <c r="OHL80" s="113"/>
      <c r="OHM80" s="113"/>
      <c r="OHN80" s="113"/>
      <c r="OHO80" s="113"/>
      <c r="OHP80" s="113"/>
      <c r="OHQ80" s="113"/>
      <c r="OHR80" s="113"/>
      <c r="OHS80" s="113"/>
      <c r="OHT80" s="113"/>
      <c r="OHU80" s="113"/>
      <c r="OHV80" s="113"/>
      <c r="OHW80" s="113"/>
      <c r="OHX80" s="113"/>
      <c r="OHY80" s="113"/>
      <c r="OHZ80" s="113"/>
      <c r="OIA80" s="113"/>
      <c r="OIB80" s="113"/>
      <c r="OIC80" s="113"/>
      <c r="OID80" s="113"/>
      <c r="OIE80" s="113"/>
      <c r="OIF80" s="113"/>
      <c r="OIG80" s="113"/>
      <c r="OIH80" s="113"/>
      <c r="OII80" s="113"/>
      <c r="OIJ80" s="113"/>
      <c r="OIK80" s="113"/>
      <c r="OIL80" s="113"/>
      <c r="OIM80" s="113"/>
      <c r="OIN80" s="113"/>
      <c r="OIO80" s="113"/>
      <c r="OIP80" s="113"/>
      <c r="OIQ80" s="113"/>
      <c r="OIR80" s="113"/>
      <c r="OIS80" s="113"/>
      <c r="OIT80" s="113"/>
      <c r="OIU80" s="113"/>
      <c r="OIV80" s="113"/>
      <c r="OIW80" s="113"/>
      <c r="OIX80" s="113"/>
      <c r="OIY80" s="113"/>
      <c r="OIZ80" s="113"/>
      <c r="OJA80" s="113"/>
      <c r="OJB80" s="113"/>
      <c r="OJC80" s="113"/>
      <c r="OJD80" s="113"/>
      <c r="OJE80" s="113"/>
      <c r="OJF80" s="113"/>
      <c r="OJG80" s="113"/>
      <c r="OJH80" s="113"/>
      <c r="OJI80" s="113"/>
      <c r="OJJ80" s="113"/>
      <c r="OJK80" s="113"/>
      <c r="OJL80" s="113"/>
      <c r="OJM80" s="113"/>
      <c r="OJN80" s="113"/>
      <c r="OJO80" s="113"/>
      <c r="OJP80" s="113"/>
      <c r="OJQ80" s="113"/>
      <c r="OJR80" s="113"/>
      <c r="OJS80" s="113"/>
      <c r="OJT80" s="113"/>
      <c r="OJU80" s="113"/>
      <c r="OJV80" s="113"/>
      <c r="OJW80" s="113"/>
      <c r="OJX80" s="113"/>
      <c r="OJY80" s="113"/>
      <c r="OJZ80" s="113"/>
      <c r="OKA80" s="113"/>
      <c r="OKB80" s="113"/>
      <c r="OKC80" s="113"/>
      <c r="OKD80" s="113"/>
      <c r="OKE80" s="113"/>
      <c r="OKF80" s="113"/>
      <c r="OKG80" s="113"/>
      <c r="OKH80" s="113"/>
      <c r="OKI80" s="113"/>
      <c r="OKJ80" s="113"/>
      <c r="OKK80" s="113"/>
      <c r="OKL80" s="113"/>
      <c r="OKM80" s="113"/>
      <c r="OKN80" s="113"/>
      <c r="OKO80" s="113"/>
      <c r="OKP80" s="113"/>
      <c r="OKQ80" s="113"/>
      <c r="OKR80" s="113"/>
      <c r="OKS80" s="113"/>
      <c r="OKT80" s="113"/>
      <c r="OKU80" s="113"/>
      <c r="OKV80" s="113"/>
      <c r="OKW80" s="113"/>
      <c r="OKX80" s="113"/>
      <c r="OLE80" s="113"/>
      <c r="OLF80" s="113"/>
      <c r="OLG80" s="113"/>
      <c r="OLH80" s="113"/>
      <c r="OLI80" s="113"/>
      <c r="OLJ80" s="113"/>
      <c r="OLK80" s="113"/>
      <c r="OLL80" s="113"/>
      <c r="OLM80" s="113"/>
      <c r="OLN80" s="113"/>
      <c r="OLO80" s="113"/>
      <c r="OLP80" s="113"/>
      <c r="OLQ80" s="113"/>
      <c r="OLR80" s="113"/>
      <c r="OLS80" s="113"/>
      <c r="OLT80" s="113"/>
      <c r="OLU80" s="113"/>
      <c r="OLV80" s="113"/>
      <c r="OLW80" s="113"/>
      <c r="OLX80" s="113"/>
      <c r="OLY80" s="113"/>
      <c r="OLZ80" s="113"/>
      <c r="OMA80" s="113"/>
      <c r="OMB80" s="113"/>
      <c r="OMC80" s="113"/>
      <c r="OMD80" s="113"/>
      <c r="OME80" s="113"/>
      <c r="OMF80" s="113"/>
      <c r="OMG80" s="113"/>
      <c r="OMH80" s="113"/>
      <c r="OMI80" s="113"/>
      <c r="OMJ80" s="113"/>
      <c r="OMK80" s="113"/>
      <c r="OML80" s="113"/>
      <c r="OMM80" s="113"/>
      <c r="OMN80" s="113"/>
      <c r="OMO80" s="113"/>
      <c r="OMP80" s="113"/>
      <c r="OMQ80" s="113"/>
      <c r="OMR80" s="113"/>
      <c r="OMS80" s="113"/>
      <c r="OMT80" s="113"/>
      <c r="OMU80" s="113"/>
      <c r="OMV80" s="113"/>
      <c r="OMW80" s="113"/>
      <c r="OMX80" s="113"/>
      <c r="OMY80" s="113"/>
      <c r="OMZ80" s="113"/>
      <c r="ONA80" s="113"/>
      <c r="ONB80" s="113"/>
      <c r="ONC80" s="113"/>
      <c r="OND80" s="113"/>
      <c r="ONE80" s="113"/>
      <c r="ONF80" s="113"/>
      <c r="ONG80" s="113"/>
      <c r="ONH80" s="113"/>
      <c r="ONI80" s="113"/>
      <c r="ONJ80" s="113"/>
      <c r="ONK80" s="113"/>
      <c r="ONL80" s="113"/>
      <c r="ONM80" s="113"/>
      <c r="ONN80" s="113"/>
      <c r="ONO80" s="113"/>
      <c r="ONP80" s="113"/>
      <c r="ONQ80" s="113"/>
      <c r="ONR80" s="113"/>
      <c r="ONS80" s="113"/>
      <c r="ONT80" s="113"/>
      <c r="ONU80" s="113"/>
      <c r="ONV80" s="113"/>
      <c r="ONW80" s="113"/>
      <c r="ONX80" s="113"/>
      <c r="ONY80" s="113"/>
      <c r="ONZ80" s="113"/>
      <c r="OOA80" s="113"/>
      <c r="OOB80" s="113"/>
      <c r="OOC80" s="113"/>
      <c r="OOD80" s="113"/>
      <c r="OOE80" s="113"/>
      <c r="OOF80" s="113"/>
      <c r="OOG80" s="113"/>
      <c r="OOH80" s="113"/>
      <c r="OOI80" s="113"/>
      <c r="OOJ80" s="113"/>
      <c r="OOK80" s="113"/>
      <c r="OOL80" s="113"/>
      <c r="OOM80" s="113"/>
      <c r="OON80" s="113"/>
      <c r="OOO80" s="113"/>
      <c r="OOP80" s="113"/>
      <c r="OOQ80" s="113"/>
      <c r="OOR80" s="113"/>
      <c r="OOS80" s="113"/>
      <c r="OOT80" s="113"/>
      <c r="OOU80" s="113"/>
      <c r="OOV80" s="113"/>
      <c r="OOW80" s="113"/>
      <c r="OOX80" s="113"/>
      <c r="OOY80" s="113"/>
      <c r="OOZ80" s="113"/>
      <c r="OPA80" s="113"/>
      <c r="OPB80" s="113"/>
      <c r="OPC80" s="113"/>
      <c r="OPD80" s="113"/>
      <c r="OPE80" s="113"/>
      <c r="OPF80" s="113"/>
      <c r="OPG80" s="113"/>
      <c r="OPH80" s="113"/>
      <c r="OPI80" s="113"/>
      <c r="OPJ80" s="113"/>
      <c r="OPK80" s="113"/>
      <c r="OPL80" s="113"/>
      <c r="OPM80" s="113"/>
      <c r="OPN80" s="113"/>
      <c r="OPO80" s="113"/>
      <c r="OPP80" s="113"/>
      <c r="OPQ80" s="113"/>
      <c r="OPR80" s="113"/>
      <c r="OPS80" s="113"/>
      <c r="OPT80" s="113"/>
      <c r="OPU80" s="113"/>
      <c r="OPV80" s="113"/>
      <c r="OPW80" s="113"/>
      <c r="OPX80" s="113"/>
      <c r="OPY80" s="113"/>
      <c r="OPZ80" s="113"/>
      <c r="OQA80" s="113"/>
      <c r="OQB80" s="113"/>
      <c r="OQC80" s="113"/>
      <c r="OQD80" s="113"/>
      <c r="OQE80" s="113"/>
      <c r="OQF80" s="113"/>
      <c r="OQG80" s="113"/>
      <c r="OQH80" s="113"/>
      <c r="OQI80" s="113"/>
      <c r="OQJ80" s="113"/>
      <c r="OQK80" s="113"/>
      <c r="OQL80" s="113"/>
      <c r="OQM80" s="113"/>
      <c r="OQN80" s="113"/>
      <c r="OQO80" s="113"/>
      <c r="OQP80" s="113"/>
      <c r="OQQ80" s="113"/>
      <c r="OQR80" s="113"/>
      <c r="OQS80" s="113"/>
      <c r="OQT80" s="113"/>
      <c r="OQU80" s="113"/>
      <c r="OQV80" s="113"/>
      <c r="OQW80" s="113"/>
      <c r="OQX80" s="113"/>
      <c r="OQY80" s="113"/>
      <c r="OQZ80" s="113"/>
      <c r="ORA80" s="113"/>
      <c r="ORB80" s="113"/>
      <c r="ORC80" s="113"/>
      <c r="ORD80" s="113"/>
      <c r="ORE80" s="113"/>
      <c r="ORF80" s="113"/>
      <c r="ORG80" s="113"/>
      <c r="ORH80" s="113"/>
      <c r="ORI80" s="113"/>
      <c r="ORJ80" s="113"/>
      <c r="ORK80" s="113"/>
      <c r="ORL80" s="113"/>
      <c r="ORM80" s="113"/>
      <c r="ORN80" s="113"/>
      <c r="ORO80" s="113"/>
      <c r="ORP80" s="113"/>
      <c r="ORQ80" s="113"/>
      <c r="ORR80" s="113"/>
      <c r="ORS80" s="113"/>
      <c r="ORT80" s="113"/>
      <c r="ORU80" s="113"/>
      <c r="ORV80" s="113"/>
      <c r="ORW80" s="113"/>
      <c r="ORX80" s="113"/>
      <c r="ORY80" s="113"/>
      <c r="ORZ80" s="113"/>
      <c r="OSA80" s="113"/>
      <c r="OSB80" s="113"/>
      <c r="OSC80" s="113"/>
      <c r="OSD80" s="113"/>
      <c r="OSE80" s="113"/>
      <c r="OSF80" s="113"/>
      <c r="OSG80" s="113"/>
      <c r="OSH80" s="113"/>
      <c r="OSI80" s="113"/>
      <c r="OSJ80" s="113"/>
      <c r="OSK80" s="113"/>
      <c r="OSL80" s="113"/>
      <c r="OSM80" s="113"/>
      <c r="OSN80" s="113"/>
      <c r="OSO80" s="113"/>
      <c r="OSP80" s="113"/>
      <c r="OSQ80" s="113"/>
      <c r="OSR80" s="113"/>
      <c r="OSS80" s="113"/>
      <c r="OST80" s="113"/>
      <c r="OSU80" s="113"/>
      <c r="OSV80" s="113"/>
      <c r="OSW80" s="113"/>
      <c r="OSX80" s="113"/>
      <c r="OSY80" s="113"/>
      <c r="OSZ80" s="113"/>
      <c r="OTA80" s="113"/>
      <c r="OTB80" s="113"/>
      <c r="OTC80" s="113"/>
      <c r="OTD80" s="113"/>
      <c r="OTE80" s="113"/>
      <c r="OTF80" s="113"/>
      <c r="OTG80" s="113"/>
      <c r="OTH80" s="113"/>
      <c r="OTI80" s="113"/>
      <c r="OTJ80" s="113"/>
      <c r="OTK80" s="113"/>
      <c r="OTL80" s="113"/>
      <c r="OTM80" s="113"/>
      <c r="OTN80" s="113"/>
      <c r="OTO80" s="113"/>
      <c r="OTP80" s="113"/>
      <c r="OTQ80" s="113"/>
      <c r="OTR80" s="113"/>
      <c r="OTS80" s="113"/>
      <c r="OTT80" s="113"/>
      <c r="OTU80" s="113"/>
      <c r="OTV80" s="113"/>
      <c r="OTW80" s="113"/>
      <c r="OTX80" s="113"/>
      <c r="OTY80" s="113"/>
      <c r="OTZ80" s="113"/>
      <c r="OUA80" s="113"/>
      <c r="OUB80" s="113"/>
      <c r="OUC80" s="113"/>
      <c r="OUD80" s="113"/>
      <c r="OUE80" s="113"/>
      <c r="OUF80" s="113"/>
      <c r="OUG80" s="113"/>
      <c r="OUH80" s="113"/>
      <c r="OUI80" s="113"/>
      <c r="OUJ80" s="113"/>
      <c r="OUK80" s="113"/>
      <c r="OUL80" s="113"/>
      <c r="OUM80" s="113"/>
      <c r="OUN80" s="113"/>
      <c r="OUO80" s="113"/>
      <c r="OUP80" s="113"/>
      <c r="OUQ80" s="113"/>
      <c r="OUR80" s="113"/>
      <c r="OUS80" s="113"/>
      <c r="OUT80" s="113"/>
      <c r="OVA80" s="113"/>
      <c r="OVB80" s="113"/>
      <c r="OVC80" s="113"/>
      <c r="OVD80" s="113"/>
      <c r="OVE80" s="113"/>
      <c r="OVF80" s="113"/>
      <c r="OVG80" s="113"/>
      <c r="OVH80" s="113"/>
      <c r="OVI80" s="113"/>
      <c r="OVJ80" s="113"/>
      <c r="OVK80" s="113"/>
      <c r="OVL80" s="113"/>
      <c r="OVM80" s="113"/>
      <c r="OVN80" s="113"/>
      <c r="OVO80" s="113"/>
      <c r="OVP80" s="113"/>
      <c r="OVQ80" s="113"/>
      <c r="OVR80" s="113"/>
      <c r="OVS80" s="113"/>
      <c r="OVT80" s="113"/>
      <c r="OVU80" s="113"/>
      <c r="OVV80" s="113"/>
      <c r="OVW80" s="113"/>
      <c r="OVX80" s="113"/>
      <c r="OVY80" s="113"/>
      <c r="OVZ80" s="113"/>
      <c r="OWA80" s="113"/>
      <c r="OWB80" s="113"/>
      <c r="OWC80" s="113"/>
      <c r="OWD80" s="113"/>
      <c r="OWE80" s="113"/>
      <c r="OWF80" s="113"/>
      <c r="OWG80" s="113"/>
      <c r="OWH80" s="113"/>
      <c r="OWI80" s="113"/>
      <c r="OWJ80" s="113"/>
      <c r="OWK80" s="113"/>
      <c r="OWL80" s="113"/>
      <c r="OWM80" s="113"/>
      <c r="OWN80" s="113"/>
      <c r="OWO80" s="113"/>
      <c r="OWP80" s="113"/>
      <c r="OWQ80" s="113"/>
      <c r="OWR80" s="113"/>
      <c r="OWS80" s="113"/>
      <c r="OWT80" s="113"/>
      <c r="OWU80" s="113"/>
      <c r="OWV80" s="113"/>
      <c r="OWW80" s="113"/>
      <c r="OWX80" s="113"/>
      <c r="OWY80" s="113"/>
      <c r="OWZ80" s="113"/>
      <c r="OXA80" s="113"/>
      <c r="OXB80" s="113"/>
      <c r="OXC80" s="113"/>
      <c r="OXD80" s="113"/>
      <c r="OXE80" s="113"/>
      <c r="OXF80" s="113"/>
      <c r="OXG80" s="113"/>
      <c r="OXH80" s="113"/>
      <c r="OXI80" s="113"/>
      <c r="OXJ80" s="113"/>
      <c r="OXK80" s="113"/>
      <c r="OXL80" s="113"/>
      <c r="OXM80" s="113"/>
      <c r="OXN80" s="113"/>
      <c r="OXO80" s="113"/>
      <c r="OXP80" s="113"/>
      <c r="OXQ80" s="113"/>
      <c r="OXR80" s="113"/>
      <c r="OXS80" s="113"/>
      <c r="OXT80" s="113"/>
      <c r="OXU80" s="113"/>
      <c r="OXV80" s="113"/>
      <c r="OXW80" s="113"/>
      <c r="OXX80" s="113"/>
      <c r="OXY80" s="113"/>
      <c r="OXZ80" s="113"/>
      <c r="OYA80" s="113"/>
      <c r="OYB80" s="113"/>
      <c r="OYC80" s="113"/>
      <c r="OYD80" s="113"/>
      <c r="OYE80" s="113"/>
      <c r="OYF80" s="113"/>
      <c r="OYG80" s="113"/>
      <c r="OYH80" s="113"/>
      <c r="OYI80" s="113"/>
      <c r="OYJ80" s="113"/>
      <c r="OYK80" s="113"/>
      <c r="OYL80" s="113"/>
      <c r="OYM80" s="113"/>
      <c r="OYN80" s="113"/>
      <c r="OYO80" s="113"/>
      <c r="OYP80" s="113"/>
      <c r="OYQ80" s="113"/>
      <c r="OYR80" s="113"/>
      <c r="OYS80" s="113"/>
      <c r="OYT80" s="113"/>
      <c r="OYU80" s="113"/>
      <c r="OYV80" s="113"/>
      <c r="OYW80" s="113"/>
      <c r="OYX80" s="113"/>
      <c r="OYY80" s="113"/>
      <c r="OYZ80" s="113"/>
      <c r="OZA80" s="113"/>
      <c r="OZB80" s="113"/>
      <c r="OZC80" s="113"/>
      <c r="OZD80" s="113"/>
      <c r="OZE80" s="113"/>
      <c r="OZF80" s="113"/>
      <c r="OZG80" s="113"/>
      <c r="OZH80" s="113"/>
      <c r="OZI80" s="113"/>
      <c r="OZJ80" s="113"/>
      <c r="OZK80" s="113"/>
      <c r="OZL80" s="113"/>
      <c r="OZM80" s="113"/>
      <c r="OZN80" s="113"/>
      <c r="OZO80" s="113"/>
      <c r="OZP80" s="113"/>
      <c r="OZQ80" s="113"/>
      <c r="OZR80" s="113"/>
      <c r="OZS80" s="113"/>
      <c r="OZT80" s="113"/>
      <c r="OZU80" s="113"/>
      <c r="OZV80" s="113"/>
      <c r="OZW80" s="113"/>
      <c r="OZX80" s="113"/>
      <c r="OZY80" s="113"/>
      <c r="OZZ80" s="113"/>
      <c r="PAA80" s="113"/>
      <c r="PAB80" s="113"/>
      <c r="PAC80" s="113"/>
      <c r="PAD80" s="113"/>
      <c r="PAE80" s="113"/>
      <c r="PAF80" s="113"/>
      <c r="PAG80" s="113"/>
      <c r="PAH80" s="113"/>
      <c r="PAI80" s="113"/>
      <c r="PAJ80" s="113"/>
      <c r="PAK80" s="113"/>
      <c r="PAL80" s="113"/>
      <c r="PAM80" s="113"/>
      <c r="PAN80" s="113"/>
      <c r="PAO80" s="113"/>
      <c r="PAP80" s="113"/>
      <c r="PAQ80" s="113"/>
      <c r="PAR80" s="113"/>
      <c r="PAS80" s="113"/>
      <c r="PAT80" s="113"/>
      <c r="PAU80" s="113"/>
      <c r="PAV80" s="113"/>
      <c r="PAW80" s="113"/>
      <c r="PAX80" s="113"/>
      <c r="PAY80" s="113"/>
      <c r="PAZ80" s="113"/>
      <c r="PBA80" s="113"/>
      <c r="PBB80" s="113"/>
      <c r="PBC80" s="113"/>
      <c r="PBD80" s="113"/>
      <c r="PBE80" s="113"/>
      <c r="PBF80" s="113"/>
      <c r="PBG80" s="113"/>
      <c r="PBH80" s="113"/>
      <c r="PBI80" s="113"/>
      <c r="PBJ80" s="113"/>
      <c r="PBK80" s="113"/>
      <c r="PBL80" s="113"/>
      <c r="PBM80" s="113"/>
      <c r="PBN80" s="113"/>
      <c r="PBO80" s="113"/>
      <c r="PBP80" s="113"/>
      <c r="PBQ80" s="113"/>
      <c r="PBR80" s="113"/>
      <c r="PBS80" s="113"/>
      <c r="PBT80" s="113"/>
      <c r="PBU80" s="113"/>
      <c r="PBV80" s="113"/>
      <c r="PBW80" s="113"/>
      <c r="PBX80" s="113"/>
      <c r="PBY80" s="113"/>
      <c r="PBZ80" s="113"/>
      <c r="PCA80" s="113"/>
      <c r="PCB80" s="113"/>
      <c r="PCC80" s="113"/>
      <c r="PCD80" s="113"/>
      <c r="PCE80" s="113"/>
      <c r="PCF80" s="113"/>
      <c r="PCG80" s="113"/>
      <c r="PCH80" s="113"/>
      <c r="PCI80" s="113"/>
      <c r="PCJ80" s="113"/>
      <c r="PCK80" s="113"/>
      <c r="PCL80" s="113"/>
      <c r="PCM80" s="113"/>
      <c r="PCN80" s="113"/>
      <c r="PCO80" s="113"/>
      <c r="PCP80" s="113"/>
      <c r="PCQ80" s="113"/>
      <c r="PCR80" s="113"/>
      <c r="PCS80" s="113"/>
      <c r="PCT80" s="113"/>
      <c r="PCU80" s="113"/>
      <c r="PCV80" s="113"/>
      <c r="PCW80" s="113"/>
      <c r="PCX80" s="113"/>
      <c r="PCY80" s="113"/>
      <c r="PCZ80" s="113"/>
      <c r="PDA80" s="113"/>
      <c r="PDB80" s="113"/>
      <c r="PDC80" s="113"/>
      <c r="PDD80" s="113"/>
      <c r="PDE80" s="113"/>
      <c r="PDF80" s="113"/>
      <c r="PDG80" s="113"/>
      <c r="PDH80" s="113"/>
      <c r="PDI80" s="113"/>
      <c r="PDJ80" s="113"/>
      <c r="PDK80" s="113"/>
      <c r="PDL80" s="113"/>
      <c r="PDM80" s="113"/>
      <c r="PDN80" s="113"/>
      <c r="PDO80" s="113"/>
      <c r="PDP80" s="113"/>
      <c r="PDQ80" s="113"/>
      <c r="PDR80" s="113"/>
      <c r="PDS80" s="113"/>
      <c r="PDT80" s="113"/>
      <c r="PDU80" s="113"/>
      <c r="PDV80" s="113"/>
      <c r="PDW80" s="113"/>
      <c r="PDX80" s="113"/>
      <c r="PDY80" s="113"/>
      <c r="PDZ80" s="113"/>
      <c r="PEA80" s="113"/>
      <c r="PEB80" s="113"/>
      <c r="PEC80" s="113"/>
      <c r="PED80" s="113"/>
      <c r="PEE80" s="113"/>
      <c r="PEF80" s="113"/>
      <c r="PEG80" s="113"/>
      <c r="PEH80" s="113"/>
      <c r="PEI80" s="113"/>
      <c r="PEJ80" s="113"/>
      <c r="PEK80" s="113"/>
      <c r="PEL80" s="113"/>
      <c r="PEM80" s="113"/>
      <c r="PEN80" s="113"/>
      <c r="PEO80" s="113"/>
      <c r="PEP80" s="113"/>
      <c r="PEW80" s="113"/>
      <c r="PEX80" s="113"/>
      <c r="PEY80" s="113"/>
      <c r="PEZ80" s="113"/>
      <c r="PFA80" s="113"/>
      <c r="PFB80" s="113"/>
      <c r="PFC80" s="113"/>
      <c r="PFD80" s="113"/>
      <c r="PFE80" s="113"/>
      <c r="PFF80" s="113"/>
      <c r="PFG80" s="113"/>
      <c r="PFH80" s="113"/>
      <c r="PFI80" s="113"/>
      <c r="PFJ80" s="113"/>
      <c r="PFK80" s="113"/>
      <c r="PFL80" s="113"/>
      <c r="PFM80" s="113"/>
      <c r="PFN80" s="113"/>
      <c r="PFO80" s="113"/>
      <c r="PFP80" s="113"/>
      <c r="PFQ80" s="113"/>
      <c r="PFR80" s="113"/>
      <c r="PFS80" s="113"/>
      <c r="PFT80" s="113"/>
      <c r="PFU80" s="113"/>
      <c r="PFV80" s="113"/>
      <c r="PFW80" s="113"/>
      <c r="PFX80" s="113"/>
      <c r="PFY80" s="113"/>
      <c r="PFZ80" s="113"/>
      <c r="PGA80" s="113"/>
      <c r="PGB80" s="113"/>
      <c r="PGC80" s="113"/>
      <c r="PGD80" s="113"/>
      <c r="PGE80" s="113"/>
      <c r="PGF80" s="113"/>
      <c r="PGG80" s="113"/>
      <c r="PGH80" s="113"/>
      <c r="PGI80" s="113"/>
      <c r="PGJ80" s="113"/>
      <c r="PGK80" s="113"/>
      <c r="PGL80" s="113"/>
      <c r="PGM80" s="113"/>
      <c r="PGN80" s="113"/>
      <c r="PGO80" s="113"/>
      <c r="PGP80" s="113"/>
      <c r="PGQ80" s="113"/>
      <c r="PGR80" s="113"/>
      <c r="PGS80" s="113"/>
      <c r="PGT80" s="113"/>
      <c r="PGU80" s="113"/>
      <c r="PGV80" s="113"/>
      <c r="PGW80" s="113"/>
      <c r="PGX80" s="113"/>
      <c r="PGY80" s="113"/>
      <c r="PGZ80" s="113"/>
      <c r="PHA80" s="113"/>
      <c r="PHB80" s="113"/>
      <c r="PHC80" s="113"/>
      <c r="PHD80" s="113"/>
      <c r="PHE80" s="113"/>
      <c r="PHF80" s="113"/>
      <c r="PHG80" s="113"/>
      <c r="PHH80" s="113"/>
      <c r="PHI80" s="113"/>
      <c r="PHJ80" s="113"/>
      <c r="PHK80" s="113"/>
      <c r="PHL80" s="113"/>
      <c r="PHM80" s="113"/>
      <c r="PHN80" s="113"/>
      <c r="PHO80" s="113"/>
      <c r="PHP80" s="113"/>
      <c r="PHQ80" s="113"/>
      <c r="PHR80" s="113"/>
      <c r="PHS80" s="113"/>
      <c r="PHT80" s="113"/>
      <c r="PHU80" s="113"/>
      <c r="PHV80" s="113"/>
      <c r="PHW80" s="113"/>
      <c r="PHX80" s="113"/>
      <c r="PHY80" s="113"/>
      <c r="PHZ80" s="113"/>
      <c r="PIA80" s="113"/>
      <c r="PIB80" s="113"/>
      <c r="PIC80" s="113"/>
      <c r="PID80" s="113"/>
      <c r="PIE80" s="113"/>
      <c r="PIF80" s="113"/>
      <c r="PIG80" s="113"/>
      <c r="PIH80" s="113"/>
      <c r="PII80" s="113"/>
      <c r="PIJ80" s="113"/>
      <c r="PIK80" s="113"/>
      <c r="PIL80" s="113"/>
      <c r="PIM80" s="113"/>
      <c r="PIN80" s="113"/>
      <c r="PIO80" s="113"/>
      <c r="PIP80" s="113"/>
      <c r="PIQ80" s="113"/>
      <c r="PIR80" s="113"/>
      <c r="PIS80" s="113"/>
      <c r="PIT80" s="113"/>
      <c r="PIU80" s="113"/>
      <c r="PIV80" s="113"/>
      <c r="PIW80" s="113"/>
      <c r="PIX80" s="113"/>
      <c r="PIY80" s="113"/>
      <c r="PIZ80" s="113"/>
      <c r="PJA80" s="113"/>
      <c r="PJB80" s="113"/>
      <c r="PJC80" s="113"/>
      <c r="PJD80" s="113"/>
      <c r="PJE80" s="113"/>
      <c r="PJF80" s="113"/>
      <c r="PJG80" s="113"/>
      <c r="PJH80" s="113"/>
      <c r="PJI80" s="113"/>
      <c r="PJJ80" s="113"/>
      <c r="PJK80" s="113"/>
      <c r="PJL80" s="113"/>
      <c r="PJM80" s="113"/>
      <c r="PJN80" s="113"/>
      <c r="PJO80" s="113"/>
      <c r="PJP80" s="113"/>
      <c r="PJQ80" s="113"/>
      <c r="PJR80" s="113"/>
      <c r="PJS80" s="113"/>
      <c r="PJT80" s="113"/>
      <c r="PJU80" s="113"/>
      <c r="PJV80" s="113"/>
      <c r="PJW80" s="113"/>
      <c r="PJX80" s="113"/>
      <c r="PJY80" s="113"/>
      <c r="PJZ80" s="113"/>
      <c r="PKA80" s="113"/>
      <c r="PKB80" s="113"/>
      <c r="PKC80" s="113"/>
      <c r="PKD80" s="113"/>
      <c r="PKE80" s="113"/>
      <c r="PKF80" s="113"/>
      <c r="PKG80" s="113"/>
      <c r="PKH80" s="113"/>
      <c r="PKI80" s="113"/>
      <c r="PKJ80" s="113"/>
      <c r="PKK80" s="113"/>
      <c r="PKL80" s="113"/>
      <c r="PKM80" s="113"/>
      <c r="PKN80" s="113"/>
      <c r="PKO80" s="113"/>
      <c r="PKP80" s="113"/>
      <c r="PKQ80" s="113"/>
      <c r="PKR80" s="113"/>
      <c r="PKS80" s="113"/>
      <c r="PKT80" s="113"/>
      <c r="PKU80" s="113"/>
      <c r="PKV80" s="113"/>
      <c r="PKW80" s="113"/>
      <c r="PKX80" s="113"/>
      <c r="PKY80" s="113"/>
      <c r="PKZ80" s="113"/>
      <c r="PLA80" s="113"/>
      <c r="PLB80" s="113"/>
      <c r="PLC80" s="113"/>
      <c r="PLD80" s="113"/>
      <c r="PLE80" s="113"/>
      <c r="PLF80" s="113"/>
      <c r="PLG80" s="113"/>
      <c r="PLH80" s="113"/>
      <c r="PLI80" s="113"/>
      <c r="PLJ80" s="113"/>
      <c r="PLK80" s="113"/>
      <c r="PLL80" s="113"/>
      <c r="PLM80" s="113"/>
      <c r="PLN80" s="113"/>
      <c r="PLO80" s="113"/>
      <c r="PLP80" s="113"/>
      <c r="PLQ80" s="113"/>
      <c r="PLR80" s="113"/>
      <c r="PLS80" s="113"/>
      <c r="PLT80" s="113"/>
      <c r="PLU80" s="113"/>
      <c r="PLV80" s="113"/>
      <c r="PLW80" s="113"/>
      <c r="PLX80" s="113"/>
      <c r="PLY80" s="113"/>
      <c r="PLZ80" s="113"/>
      <c r="PMA80" s="113"/>
      <c r="PMB80" s="113"/>
      <c r="PMC80" s="113"/>
      <c r="PMD80" s="113"/>
      <c r="PME80" s="113"/>
      <c r="PMF80" s="113"/>
      <c r="PMG80" s="113"/>
      <c r="PMH80" s="113"/>
      <c r="PMI80" s="113"/>
      <c r="PMJ80" s="113"/>
      <c r="PMK80" s="113"/>
      <c r="PML80" s="113"/>
      <c r="PMM80" s="113"/>
      <c r="PMN80" s="113"/>
      <c r="PMO80" s="113"/>
      <c r="PMP80" s="113"/>
      <c r="PMQ80" s="113"/>
      <c r="PMR80" s="113"/>
      <c r="PMS80" s="113"/>
      <c r="PMT80" s="113"/>
      <c r="PMU80" s="113"/>
      <c r="PMV80" s="113"/>
      <c r="PMW80" s="113"/>
      <c r="PMX80" s="113"/>
      <c r="PMY80" s="113"/>
      <c r="PMZ80" s="113"/>
      <c r="PNA80" s="113"/>
      <c r="PNB80" s="113"/>
      <c r="PNC80" s="113"/>
      <c r="PND80" s="113"/>
      <c r="PNE80" s="113"/>
      <c r="PNF80" s="113"/>
      <c r="PNG80" s="113"/>
      <c r="PNH80" s="113"/>
      <c r="PNI80" s="113"/>
      <c r="PNJ80" s="113"/>
      <c r="PNK80" s="113"/>
      <c r="PNL80" s="113"/>
      <c r="PNM80" s="113"/>
      <c r="PNN80" s="113"/>
      <c r="PNO80" s="113"/>
      <c r="PNP80" s="113"/>
      <c r="PNQ80" s="113"/>
      <c r="PNR80" s="113"/>
      <c r="PNS80" s="113"/>
      <c r="PNT80" s="113"/>
      <c r="PNU80" s="113"/>
      <c r="PNV80" s="113"/>
      <c r="PNW80" s="113"/>
      <c r="PNX80" s="113"/>
      <c r="PNY80" s="113"/>
      <c r="PNZ80" s="113"/>
      <c r="POA80" s="113"/>
      <c r="POB80" s="113"/>
      <c r="POC80" s="113"/>
      <c r="POD80" s="113"/>
      <c r="POE80" s="113"/>
      <c r="POF80" s="113"/>
      <c r="POG80" s="113"/>
      <c r="POH80" s="113"/>
      <c r="POI80" s="113"/>
      <c r="POJ80" s="113"/>
      <c r="POK80" s="113"/>
      <c r="POL80" s="113"/>
      <c r="POS80" s="113"/>
      <c r="POT80" s="113"/>
      <c r="POU80" s="113"/>
      <c r="POV80" s="113"/>
      <c r="POW80" s="113"/>
      <c r="POX80" s="113"/>
      <c r="POY80" s="113"/>
      <c r="POZ80" s="113"/>
      <c r="PPA80" s="113"/>
      <c r="PPB80" s="113"/>
      <c r="PPC80" s="113"/>
      <c r="PPD80" s="113"/>
      <c r="PPE80" s="113"/>
      <c r="PPF80" s="113"/>
      <c r="PPG80" s="113"/>
      <c r="PPH80" s="113"/>
      <c r="PPI80" s="113"/>
      <c r="PPJ80" s="113"/>
      <c r="PPK80" s="113"/>
      <c r="PPL80" s="113"/>
      <c r="PPM80" s="113"/>
      <c r="PPN80" s="113"/>
      <c r="PPO80" s="113"/>
      <c r="PPP80" s="113"/>
      <c r="PPQ80" s="113"/>
      <c r="PPR80" s="113"/>
      <c r="PPS80" s="113"/>
      <c r="PPT80" s="113"/>
      <c r="PPU80" s="113"/>
      <c r="PPV80" s="113"/>
      <c r="PPW80" s="113"/>
      <c r="PPX80" s="113"/>
      <c r="PPY80" s="113"/>
      <c r="PPZ80" s="113"/>
      <c r="PQA80" s="113"/>
      <c r="PQB80" s="113"/>
      <c r="PQC80" s="113"/>
      <c r="PQD80" s="113"/>
      <c r="PQE80" s="113"/>
      <c r="PQF80" s="113"/>
      <c r="PQG80" s="113"/>
      <c r="PQH80" s="113"/>
      <c r="PQI80" s="113"/>
      <c r="PQJ80" s="113"/>
      <c r="PQK80" s="113"/>
      <c r="PQL80" s="113"/>
      <c r="PQM80" s="113"/>
      <c r="PQN80" s="113"/>
      <c r="PQO80" s="113"/>
      <c r="PQP80" s="113"/>
      <c r="PQQ80" s="113"/>
      <c r="PQR80" s="113"/>
      <c r="PQS80" s="113"/>
      <c r="PQT80" s="113"/>
      <c r="PQU80" s="113"/>
      <c r="PQV80" s="113"/>
      <c r="PQW80" s="113"/>
      <c r="PQX80" s="113"/>
      <c r="PQY80" s="113"/>
      <c r="PQZ80" s="113"/>
      <c r="PRA80" s="113"/>
      <c r="PRB80" s="113"/>
      <c r="PRC80" s="113"/>
      <c r="PRD80" s="113"/>
      <c r="PRE80" s="113"/>
      <c r="PRF80" s="113"/>
      <c r="PRG80" s="113"/>
      <c r="PRH80" s="113"/>
      <c r="PRI80" s="113"/>
      <c r="PRJ80" s="113"/>
      <c r="PRK80" s="113"/>
      <c r="PRL80" s="113"/>
      <c r="PRM80" s="113"/>
      <c r="PRN80" s="113"/>
      <c r="PRO80" s="113"/>
      <c r="PRP80" s="113"/>
      <c r="PRQ80" s="113"/>
      <c r="PRR80" s="113"/>
      <c r="PRS80" s="113"/>
      <c r="PRT80" s="113"/>
      <c r="PRU80" s="113"/>
      <c r="PRV80" s="113"/>
      <c r="PRW80" s="113"/>
      <c r="PRX80" s="113"/>
      <c r="PRY80" s="113"/>
      <c r="PRZ80" s="113"/>
      <c r="PSA80" s="113"/>
      <c r="PSB80" s="113"/>
      <c r="PSC80" s="113"/>
      <c r="PSD80" s="113"/>
      <c r="PSE80" s="113"/>
      <c r="PSF80" s="113"/>
      <c r="PSG80" s="113"/>
      <c r="PSH80" s="113"/>
      <c r="PSI80" s="113"/>
      <c r="PSJ80" s="113"/>
      <c r="PSK80" s="113"/>
      <c r="PSL80" s="113"/>
      <c r="PSM80" s="113"/>
      <c r="PSN80" s="113"/>
      <c r="PSO80" s="113"/>
      <c r="PSP80" s="113"/>
      <c r="PSQ80" s="113"/>
      <c r="PSR80" s="113"/>
      <c r="PSS80" s="113"/>
      <c r="PST80" s="113"/>
      <c r="PSU80" s="113"/>
      <c r="PSV80" s="113"/>
      <c r="PSW80" s="113"/>
      <c r="PSX80" s="113"/>
      <c r="PSY80" s="113"/>
      <c r="PSZ80" s="113"/>
      <c r="PTA80" s="113"/>
      <c r="PTB80" s="113"/>
      <c r="PTC80" s="113"/>
      <c r="PTD80" s="113"/>
      <c r="PTE80" s="113"/>
      <c r="PTF80" s="113"/>
      <c r="PTG80" s="113"/>
      <c r="PTH80" s="113"/>
      <c r="PTI80" s="113"/>
      <c r="PTJ80" s="113"/>
      <c r="PTK80" s="113"/>
      <c r="PTL80" s="113"/>
      <c r="PTM80" s="113"/>
      <c r="PTN80" s="113"/>
      <c r="PTO80" s="113"/>
      <c r="PTP80" s="113"/>
      <c r="PTQ80" s="113"/>
      <c r="PTR80" s="113"/>
      <c r="PTS80" s="113"/>
      <c r="PTT80" s="113"/>
      <c r="PTU80" s="113"/>
      <c r="PTV80" s="113"/>
      <c r="PTW80" s="113"/>
      <c r="PTX80" s="113"/>
      <c r="PTY80" s="113"/>
      <c r="PTZ80" s="113"/>
      <c r="PUA80" s="113"/>
      <c r="PUB80" s="113"/>
      <c r="PUC80" s="113"/>
      <c r="PUD80" s="113"/>
      <c r="PUE80" s="113"/>
      <c r="PUF80" s="113"/>
      <c r="PUG80" s="113"/>
      <c r="PUH80" s="113"/>
      <c r="PUI80" s="113"/>
      <c r="PUJ80" s="113"/>
      <c r="PUK80" s="113"/>
      <c r="PUL80" s="113"/>
      <c r="PUM80" s="113"/>
      <c r="PUN80" s="113"/>
      <c r="PUO80" s="113"/>
      <c r="PUP80" s="113"/>
      <c r="PUQ80" s="113"/>
      <c r="PUR80" s="113"/>
      <c r="PUS80" s="113"/>
      <c r="PUT80" s="113"/>
      <c r="PUU80" s="113"/>
      <c r="PUV80" s="113"/>
      <c r="PUW80" s="113"/>
      <c r="PUX80" s="113"/>
      <c r="PUY80" s="113"/>
      <c r="PUZ80" s="113"/>
      <c r="PVA80" s="113"/>
      <c r="PVB80" s="113"/>
      <c r="PVC80" s="113"/>
      <c r="PVD80" s="113"/>
      <c r="PVE80" s="113"/>
      <c r="PVF80" s="113"/>
      <c r="PVG80" s="113"/>
      <c r="PVH80" s="113"/>
      <c r="PVI80" s="113"/>
      <c r="PVJ80" s="113"/>
      <c r="PVK80" s="113"/>
      <c r="PVL80" s="113"/>
      <c r="PVM80" s="113"/>
      <c r="PVN80" s="113"/>
      <c r="PVO80" s="113"/>
      <c r="PVP80" s="113"/>
      <c r="PVQ80" s="113"/>
      <c r="PVR80" s="113"/>
      <c r="PVS80" s="113"/>
      <c r="PVT80" s="113"/>
      <c r="PVU80" s="113"/>
      <c r="PVV80" s="113"/>
      <c r="PVW80" s="113"/>
      <c r="PVX80" s="113"/>
      <c r="PVY80" s="113"/>
      <c r="PVZ80" s="113"/>
      <c r="PWA80" s="113"/>
      <c r="PWB80" s="113"/>
      <c r="PWC80" s="113"/>
      <c r="PWD80" s="113"/>
      <c r="PWE80" s="113"/>
      <c r="PWF80" s="113"/>
      <c r="PWG80" s="113"/>
      <c r="PWH80" s="113"/>
      <c r="PWI80" s="113"/>
      <c r="PWJ80" s="113"/>
      <c r="PWK80" s="113"/>
      <c r="PWL80" s="113"/>
      <c r="PWM80" s="113"/>
      <c r="PWN80" s="113"/>
      <c r="PWO80" s="113"/>
      <c r="PWP80" s="113"/>
      <c r="PWQ80" s="113"/>
      <c r="PWR80" s="113"/>
      <c r="PWS80" s="113"/>
      <c r="PWT80" s="113"/>
      <c r="PWU80" s="113"/>
      <c r="PWV80" s="113"/>
      <c r="PWW80" s="113"/>
      <c r="PWX80" s="113"/>
      <c r="PWY80" s="113"/>
      <c r="PWZ80" s="113"/>
      <c r="PXA80" s="113"/>
      <c r="PXB80" s="113"/>
      <c r="PXC80" s="113"/>
      <c r="PXD80" s="113"/>
      <c r="PXE80" s="113"/>
      <c r="PXF80" s="113"/>
      <c r="PXG80" s="113"/>
      <c r="PXH80" s="113"/>
      <c r="PXI80" s="113"/>
      <c r="PXJ80" s="113"/>
      <c r="PXK80" s="113"/>
      <c r="PXL80" s="113"/>
      <c r="PXM80" s="113"/>
      <c r="PXN80" s="113"/>
      <c r="PXO80" s="113"/>
      <c r="PXP80" s="113"/>
      <c r="PXQ80" s="113"/>
      <c r="PXR80" s="113"/>
      <c r="PXS80" s="113"/>
      <c r="PXT80" s="113"/>
      <c r="PXU80" s="113"/>
      <c r="PXV80" s="113"/>
      <c r="PXW80" s="113"/>
      <c r="PXX80" s="113"/>
      <c r="PXY80" s="113"/>
      <c r="PXZ80" s="113"/>
      <c r="PYA80" s="113"/>
      <c r="PYB80" s="113"/>
      <c r="PYC80" s="113"/>
      <c r="PYD80" s="113"/>
      <c r="PYE80" s="113"/>
      <c r="PYF80" s="113"/>
      <c r="PYG80" s="113"/>
      <c r="PYH80" s="113"/>
      <c r="PYO80" s="113"/>
      <c r="PYP80" s="113"/>
      <c r="PYQ80" s="113"/>
      <c r="PYR80" s="113"/>
      <c r="PYS80" s="113"/>
      <c r="PYT80" s="113"/>
      <c r="PYU80" s="113"/>
      <c r="PYV80" s="113"/>
      <c r="PYW80" s="113"/>
      <c r="PYX80" s="113"/>
      <c r="PYY80" s="113"/>
      <c r="PYZ80" s="113"/>
      <c r="PZA80" s="113"/>
      <c r="PZB80" s="113"/>
      <c r="PZC80" s="113"/>
      <c r="PZD80" s="113"/>
      <c r="PZE80" s="113"/>
      <c r="PZF80" s="113"/>
      <c r="PZG80" s="113"/>
      <c r="PZH80" s="113"/>
      <c r="PZI80" s="113"/>
      <c r="PZJ80" s="113"/>
      <c r="PZK80" s="113"/>
      <c r="PZL80" s="113"/>
      <c r="PZM80" s="113"/>
      <c r="PZN80" s="113"/>
      <c r="PZO80" s="113"/>
      <c r="PZP80" s="113"/>
      <c r="PZQ80" s="113"/>
      <c r="PZR80" s="113"/>
      <c r="PZS80" s="113"/>
      <c r="PZT80" s="113"/>
      <c r="PZU80" s="113"/>
      <c r="PZV80" s="113"/>
      <c r="PZW80" s="113"/>
      <c r="PZX80" s="113"/>
      <c r="PZY80" s="113"/>
      <c r="PZZ80" s="113"/>
      <c r="QAA80" s="113"/>
      <c r="QAB80" s="113"/>
      <c r="QAC80" s="113"/>
      <c r="QAD80" s="113"/>
      <c r="QAE80" s="113"/>
      <c r="QAF80" s="113"/>
      <c r="QAG80" s="113"/>
      <c r="QAH80" s="113"/>
      <c r="QAI80" s="113"/>
      <c r="QAJ80" s="113"/>
      <c r="QAK80" s="113"/>
      <c r="QAL80" s="113"/>
      <c r="QAM80" s="113"/>
      <c r="QAN80" s="113"/>
      <c r="QAO80" s="113"/>
      <c r="QAP80" s="113"/>
      <c r="QAQ80" s="113"/>
      <c r="QAR80" s="113"/>
      <c r="QAS80" s="113"/>
      <c r="QAT80" s="113"/>
      <c r="QAU80" s="113"/>
      <c r="QAV80" s="113"/>
      <c r="QAW80" s="113"/>
      <c r="QAX80" s="113"/>
      <c r="QAY80" s="113"/>
      <c r="QAZ80" s="113"/>
      <c r="QBA80" s="113"/>
      <c r="QBB80" s="113"/>
      <c r="QBC80" s="113"/>
      <c r="QBD80" s="113"/>
      <c r="QBE80" s="113"/>
      <c r="QBF80" s="113"/>
      <c r="QBG80" s="113"/>
      <c r="QBH80" s="113"/>
      <c r="QBI80" s="113"/>
      <c r="QBJ80" s="113"/>
      <c r="QBK80" s="113"/>
      <c r="QBL80" s="113"/>
      <c r="QBM80" s="113"/>
      <c r="QBN80" s="113"/>
      <c r="QBO80" s="113"/>
      <c r="QBP80" s="113"/>
      <c r="QBQ80" s="113"/>
      <c r="QBR80" s="113"/>
      <c r="QBS80" s="113"/>
      <c r="QBT80" s="113"/>
      <c r="QBU80" s="113"/>
      <c r="QBV80" s="113"/>
      <c r="QBW80" s="113"/>
      <c r="QBX80" s="113"/>
      <c r="QBY80" s="113"/>
      <c r="QBZ80" s="113"/>
      <c r="QCA80" s="113"/>
      <c r="QCB80" s="113"/>
      <c r="QCC80" s="113"/>
      <c r="QCD80" s="113"/>
      <c r="QCE80" s="113"/>
      <c r="QCF80" s="113"/>
      <c r="QCG80" s="113"/>
      <c r="QCH80" s="113"/>
      <c r="QCI80" s="113"/>
      <c r="QCJ80" s="113"/>
      <c r="QCK80" s="113"/>
      <c r="QCL80" s="113"/>
      <c r="QCM80" s="113"/>
      <c r="QCN80" s="113"/>
      <c r="QCO80" s="113"/>
      <c r="QCP80" s="113"/>
      <c r="QCQ80" s="113"/>
      <c r="QCR80" s="113"/>
      <c r="QCS80" s="113"/>
      <c r="QCT80" s="113"/>
      <c r="QCU80" s="113"/>
      <c r="QCV80" s="113"/>
      <c r="QCW80" s="113"/>
      <c r="QCX80" s="113"/>
      <c r="QCY80" s="113"/>
      <c r="QCZ80" s="113"/>
      <c r="QDA80" s="113"/>
      <c r="QDB80" s="113"/>
      <c r="QDC80" s="113"/>
      <c r="QDD80" s="113"/>
      <c r="QDE80" s="113"/>
      <c r="QDF80" s="113"/>
      <c r="QDG80" s="113"/>
      <c r="QDH80" s="113"/>
      <c r="QDI80" s="113"/>
      <c r="QDJ80" s="113"/>
      <c r="QDK80" s="113"/>
      <c r="QDL80" s="113"/>
      <c r="QDM80" s="113"/>
      <c r="QDN80" s="113"/>
      <c r="QDO80" s="113"/>
      <c r="QDP80" s="113"/>
      <c r="QDQ80" s="113"/>
      <c r="QDR80" s="113"/>
      <c r="QDS80" s="113"/>
      <c r="QDT80" s="113"/>
      <c r="QDU80" s="113"/>
      <c r="QDV80" s="113"/>
      <c r="QDW80" s="113"/>
      <c r="QDX80" s="113"/>
      <c r="QDY80" s="113"/>
      <c r="QDZ80" s="113"/>
      <c r="QEA80" s="113"/>
      <c r="QEB80" s="113"/>
      <c r="QEC80" s="113"/>
      <c r="QED80" s="113"/>
      <c r="QEE80" s="113"/>
      <c r="QEF80" s="113"/>
      <c r="QEG80" s="113"/>
      <c r="QEH80" s="113"/>
      <c r="QEI80" s="113"/>
      <c r="QEJ80" s="113"/>
      <c r="QEK80" s="113"/>
      <c r="QEL80" s="113"/>
      <c r="QEM80" s="113"/>
      <c r="QEN80" s="113"/>
      <c r="QEO80" s="113"/>
      <c r="QEP80" s="113"/>
      <c r="QEQ80" s="113"/>
      <c r="QER80" s="113"/>
      <c r="QES80" s="113"/>
      <c r="QET80" s="113"/>
      <c r="QEU80" s="113"/>
      <c r="QEV80" s="113"/>
      <c r="QEW80" s="113"/>
      <c r="QEX80" s="113"/>
      <c r="QEY80" s="113"/>
      <c r="QEZ80" s="113"/>
      <c r="QFA80" s="113"/>
      <c r="QFB80" s="113"/>
      <c r="QFC80" s="113"/>
      <c r="QFD80" s="113"/>
      <c r="QFE80" s="113"/>
      <c r="QFF80" s="113"/>
      <c r="QFG80" s="113"/>
      <c r="QFH80" s="113"/>
      <c r="QFI80" s="113"/>
      <c r="QFJ80" s="113"/>
      <c r="QFK80" s="113"/>
      <c r="QFL80" s="113"/>
      <c r="QFM80" s="113"/>
      <c r="QFN80" s="113"/>
      <c r="QFO80" s="113"/>
      <c r="QFP80" s="113"/>
      <c r="QFQ80" s="113"/>
      <c r="QFR80" s="113"/>
      <c r="QFS80" s="113"/>
      <c r="QFT80" s="113"/>
      <c r="QFU80" s="113"/>
      <c r="QFV80" s="113"/>
      <c r="QFW80" s="113"/>
      <c r="QFX80" s="113"/>
      <c r="QFY80" s="113"/>
      <c r="QFZ80" s="113"/>
      <c r="QGA80" s="113"/>
      <c r="QGB80" s="113"/>
      <c r="QGC80" s="113"/>
      <c r="QGD80" s="113"/>
      <c r="QGE80" s="113"/>
      <c r="QGF80" s="113"/>
      <c r="QGG80" s="113"/>
      <c r="QGH80" s="113"/>
      <c r="QGI80" s="113"/>
      <c r="QGJ80" s="113"/>
      <c r="QGK80" s="113"/>
      <c r="QGL80" s="113"/>
      <c r="QGM80" s="113"/>
      <c r="QGN80" s="113"/>
      <c r="QGO80" s="113"/>
      <c r="QGP80" s="113"/>
      <c r="QGQ80" s="113"/>
      <c r="QGR80" s="113"/>
      <c r="QGS80" s="113"/>
      <c r="QGT80" s="113"/>
      <c r="QGU80" s="113"/>
      <c r="QGV80" s="113"/>
      <c r="QGW80" s="113"/>
      <c r="QGX80" s="113"/>
      <c r="QGY80" s="113"/>
      <c r="QGZ80" s="113"/>
      <c r="QHA80" s="113"/>
      <c r="QHB80" s="113"/>
      <c r="QHC80" s="113"/>
      <c r="QHD80" s="113"/>
      <c r="QHE80" s="113"/>
      <c r="QHF80" s="113"/>
      <c r="QHG80" s="113"/>
      <c r="QHH80" s="113"/>
      <c r="QHI80" s="113"/>
      <c r="QHJ80" s="113"/>
      <c r="QHK80" s="113"/>
      <c r="QHL80" s="113"/>
      <c r="QHM80" s="113"/>
      <c r="QHN80" s="113"/>
      <c r="QHO80" s="113"/>
      <c r="QHP80" s="113"/>
      <c r="QHQ80" s="113"/>
      <c r="QHR80" s="113"/>
      <c r="QHS80" s="113"/>
      <c r="QHT80" s="113"/>
      <c r="QHU80" s="113"/>
      <c r="QHV80" s="113"/>
      <c r="QHW80" s="113"/>
      <c r="QHX80" s="113"/>
      <c r="QHY80" s="113"/>
      <c r="QHZ80" s="113"/>
      <c r="QIA80" s="113"/>
      <c r="QIB80" s="113"/>
      <c r="QIC80" s="113"/>
      <c r="QID80" s="113"/>
      <c r="QIK80" s="113"/>
      <c r="QIL80" s="113"/>
      <c r="QIM80" s="113"/>
      <c r="QIN80" s="113"/>
      <c r="QIO80" s="113"/>
      <c r="QIP80" s="113"/>
      <c r="QIQ80" s="113"/>
      <c r="QIR80" s="113"/>
      <c r="QIS80" s="113"/>
      <c r="QIT80" s="113"/>
      <c r="QIU80" s="113"/>
      <c r="QIV80" s="113"/>
      <c r="QIW80" s="113"/>
      <c r="QIX80" s="113"/>
      <c r="QIY80" s="113"/>
      <c r="QIZ80" s="113"/>
      <c r="QJA80" s="113"/>
      <c r="QJB80" s="113"/>
      <c r="QJC80" s="113"/>
      <c r="QJD80" s="113"/>
      <c r="QJE80" s="113"/>
      <c r="QJF80" s="113"/>
      <c r="QJG80" s="113"/>
      <c r="QJH80" s="113"/>
      <c r="QJI80" s="113"/>
      <c r="QJJ80" s="113"/>
      <c r="QJK80" s="113"/>
      <c r="QJL80" s="113"/>
      <c r="QJM80" s="113"/>
      <c r="QJN80" s="113"/>
      <c r="QJO80" s="113"/>
      <c r="QJP80" s="113"/>
      <c r="QJQ80" s="113"/>
      <c r="QJR80" s="113"/>
      <c r="QJS80" s="113"/>
      <c r="QJT80" s="113"/>
      <c r="QJU80" s="113"/>
      <c r="QJV80" s="113"/>
      <c r="QJW80" s="113"/>
      <c r="QJX80" s="113"/>
      <c r="QJY80" s="113"/>
      <c r="QJZ80" s="113"/>
      <c r="QKA80" s="113"/>
      <c r="QKB80" s="113"/>
      <c r="QKC80" s="113"/>
      <c r="QKD80" s="113"/>
      <c r="QKE80" s="113"/>
      <c r="QKF80" s="113"/>
      <c r="QKG80" s="113"/>
      <c r="QKH80" s="113"/>
      <c r="QKI80" s="113"/>
      <c r="QKJ80" s="113"/>
      <c r="QKK80" s="113"/>
      <c r="QKL80" s="113"/>
      <c r="QKM80" s="113"/>
      <c r="QKN80" s="113"/>
      <c r="QKO80" s="113"/>
      <c r="QKP80" s="113"/>
      <c r="QKQ80" s="113"/>
      <c r="QKR80" s="113"/>
      <c r="QKS80" s="113"/>
      <c r="QKT80" s="113"/>
      <c r="QKU80" s="113"/>
      <c r="QKV80" s="113"/>
      <c r="QKW80" s="113"/>
      <c r="QKX80" s="113"/>
      <c r="QKY80" s="113"/>
      <c r="QKZ80" s="113"/>
      <c r="QLA80" s="113"/>
      <c r="QLB80" s="113"/>
      <c r="QLC80" s="113"/>
      <c r="QLD80" s="113"/>
      <c r="QLE80" s="113"/>
      <c r="QLF80" s="113"/>
      <c r="QLG80" s="113"/>
      <c r="QLH80" s="113"/>
      <c r="QLI80" s="113"/>
      <c r="QLJ80" s="113"/>
      <c r="QLK80" s="113"/>
      <c r="QLL80" s="113"/>
      <c r="QLM80" s="113"/>
      <c r="QLN80" s="113"/>
      <c r="QLO80" s="113"/>
      <c r="QLP80" s="113"/>
      <c r="QLQ80" s="113"/>
      <c r="QLR80" s="113"/>
      <c r="QLS80" s="113"/>
      <c r="QLT80" s="113"/>
      <c r="QLU80" s="113"/>
      <c r="QLV80" s="113"/>
      <c r="QLW80" s="113"/>
      <c r="QLX80" s="113"/>
      <c r="QLY80" s="113"/>
      <c r="QLZ80" s="113"/>
      <c r="QMA80" s="113"/>
      <c r="QMB80" s="113"/>
      <c r="QMC80" s="113"/>
      <c r="QMD80" s="113"/>
      <c r="QME80" s="113"/>
      <c r="QMF80" s="113"/>
      <c r="QMG80" s="113"/>
      <c r="QMH80" s="113"/>
      <c r="QMI80" s="113"/>
      <c r="QMJ80" s="113"/>
      <c r="QMK80" s="113"/>
      <c r="QML80" s="113"/>
      <c r="QMM80" s="113"/>
      <c r="QMN80" s="113"/>
      <c r="QMO80" s="113"/>
      <c r="QMP80" s="113"/>
      <c r="QMQ80" s="113"/>
      <c r="QMR80" s="113"/>
      <c r="QMS80" s="113"/>
      <c r="QMT80" s="113"/>
      <c r="QMU80" s="113"/>
      <c r="QMV80" s="113"/>
      <c r="QMW80" s="113"/>
      <c r="QMX80" s="113"/>
      <c r="QMY80" s="113"/>
      <c r="QMZ80" s="113"/>
      <c r="QNA80" s="113"/>
      <c r="QNB80" s="113"/>
      <c r="QNC80" s="113"/>
      <c r="QND80" s="113"/>
      <c r="QNE80" s="113"/>
      <c r="QNF80" s="113"/>
      <c r="QNG80" s="113"/>
      <c r="QNH80" s="113"/>
      <c r="QNI80" s="113"/>
      <c r="QNJ80" s="113"/>
      <c r="QNK80" s="113"/>
      <c r="QNL80" s="113"/>
      <c r="QNM80" s="113"/>
      <c r="QNN80" s="113"/>
      <c r="QNO80" s="113"/>
      <c r="QNP80" s="113"/>
      <c r="QNQ80" s="113"/>
      <c r="QNR80" s="113"/>
      <c r="QNS80" s="113"/>
      <c r="QNT80" s="113"/>
      <c r="QNU80" s="113"/>
      <c r="QNV80" s="113"/>
      <c r="QNW80" s="113"/>
      <c r="QNX80" s="113"/>
      <c r="QNY80" s="113"/>
      <c r="QNZ80" s="113"/>
      <c r="QOA80" s="113"/>
      <c r="QOB80" s="113"/>
      <c r="QOC80" s="113"/>
      <c r="QOD80" s="113"/>
      <c r="QOE80" s="113"/>
      <c r="QOF80" s="113"/>
      <c r="QOG80" s="113"/>
      <c r="QOH80" s="113"/>
      <c r="QOI80" s="113"/>
      <c r="QOJ80" s="113"/>
      <c r="QOK80" s="113"/>
      <c r="QOL80" s="113"/>
      <c r="QOM80" s="113"/>
      <c r="QON80" s="113"/>
      <c r="QOO80" s="113"/>
      <c r="QOP80" s="113"/>
      <c r="QOQ80" s="113"/>
      <c r="QOR80" s="113"/>
      <c r="QOS80" s="113"/>
      <c r="QOT80" s="113"/>
      <c r="QOU80" s="113"/>
      <c r="QOV80" s="113"/>
      <c r="QOW80" s="113"/>
      <c r="QOX80" s="113"/>
      <c r="QOY80" s="113"/>
      <c r="QOZ80" s="113"/>
      <c r="QPA80" s="113"/>
      <c r="QPB80" s="113"/>
      <c r="QPC80" s="113"/>
      <c r="QPD80" s="113"/>
      <c r="QPE80" s="113"/>
      <c r="QPF80" s="113"/>
      <c r="QPG80" s="113"/>
      <c r="QPH80" s="113"/>
      <c r="QPI80" s="113"/>
      <c r="QPJ80" s="113"/>
      <c r="QPK80" s="113"/>
      <c r="QPL80" s="113"/>
      <c r="QPM80" s="113"/>
      <c r="QPN80" s="113"/>
      <c r="QPO80" s="113"/>
      <c r="QPP80" s="113"/>
      <c r="QPQ80" s="113"/>
      <c r="QPR80" s="113"/>
      <c r="QPS80" s="113"/>
      <c r="QPT80" s="113"/>
      <c r="QPU80" s="113"/>
      <c r="QPV80" s="113"/>
      <c r="QPW80" s="113"/>
      <c r="QPX80" s="113"/>
      <c r="QPY80" s="113"/>
      <c r="QPZ80" s="113"/>
      <c r="QQA80" s="113"/>
      <c r="QQB80" s="113"/>
      <c r="QQC80" s="113"/>
      <c r="QQD80" s="113"/>
      <c r="QQE80" s="113"/>
      <c r="QQF80" s="113"/>
      <c r="QQG80" s="113"/>
      <c r="QQH80" s="113"/>
      <c r="QQI80" s="113"/>
      <c r="QQJ80" s="113"/>
      <c r="QQK80" s="113"/>
      <c r="QQL80" s="113"/>
      <c r="QQM80" s="113"/>
      <c r="QQN80" s="113"/>
      <c r="QQO80" s="113"/>
      <c r="QQP80" s="113"/>
      <c r="QQQ80" s="113"/>
      <c r="QQR80" s="113"/>
      <c r="QQS80" s="113"/>
      <c r="QQT80" s="113"/>
      <c r="QQU80" s="113"/>
      <c r="QQV80" s="113"/>
      <c r="QQW80" s="113"/>
      <c r="QQX80" s="113"/>
      <c r="QQY80" s="113"/>
      <c r="QQZ80" s="113"/>
      <c r="QRA80" s="113"/>
      <c r="QRB80" s="113"/>
      <c r="QRC80" s="113"/>
      <c r="QRD80" s="113"/>
      <c r="QRE80" s="113"/>
      <c r="QRF80" s="113"/>
      <c r="QRG80" s="113"/>
      <c r="QRH80" s="113"/>
      <c r="QRI80" s="113"/>
      <c r="QRJ80" s="113"/>
      <c r="QRK80" s="113"/>
      <c r="QRL80" s="113"/>
      <c r="QRM80" s="113"/>
      <c r="QRN80" s="113"/>
      <c r="QRO80" s="113"/>
      <c r="QRP80" s="113"/>
      <c r="QRQ80" s="113"/>
      <c r="QRR80" s="113"/>
      <c r="QRS80" s="113"/>
      <c r="QRT80" s="113"/>
      <c r="QRU80" s="113"/>
      <c r="QRV80" s="113"/>
      <c r="QRW80" s="113"/>
      <c r="QRX80" s="113"/>
      <c r="QRY80" s="113"/>
      <c r="QRZ80" s="113"/>
      <c r="QSG80" s="113"/>
      <c r="QSH80" s="113"/>
      <c r="QSI80" s="113"/>
      <c r="QSJ80" s="113"/>
      <c r="QSK80" s="113"/>
      <c r="QSL80" s="113"/>
      <c r="QSM80" s="113"/>
      <c r="QSN80" s="113"/>
      <c r="QSO80" s="113"/>
      <c r="QSP80" s="113"/>
      <c r="QSQ80" s="113"/>
      <c r="QSR80" s="113"/>
      <c r="QSS80" s="113"/>
      <c r="QST80" s="113"/>
      <c r="QSU80" s="113"/>
      <c r="QSV80" s="113"/>
      <c r="QSW80" s="113"/>
      <c r="QSX80" s="113"/>
      <c r="QSY80" s="113"/>
      <c r="QSZ80" s="113"/>
      <c r="QTA80" s="113"/>
      <c r="QTB80" s="113"/>
      <c r="QTC80" s="113"/>
      <c r="QTD80" s="113"/>
      <c r="QTE80" s="113"/>
      <c r="QTF80" s="113"/>
      <c r="QTG80" s="113"/>
      <c r="QTH80" s="113"/>
      <c r="QTI80" s="113"/>
      <c r="QTJ80" s="113"/>
      <c r="QTK80" s="113"/>
      <c r="QTL80" s="113"/>
      <c r="QTM80" s="113"/>
      <c r="QTN80" s="113"/>
      <c r="QTO80" s="113"/>
      <c r="QTP80" s="113"/>
      <c r="QTQ80" s="113"/>
      <c r="QTR80" s="113"/>
      <c r="QTS80" s="113"/>
      <c r="QTT80" s="113"/>
      <c r="QTU80" s="113"/>
      <c r="QTV80" s="113"/>
      <c r="QTW80" s="113"/>
      <c r="QTX80" s="113"/>
      <c r="QTY80" s="113"/>
      <c r="QTZ80" s="113"/>
      <c r="QUA80" s="113"/>
      <c r="QUB80" s="113"/>
      <c r="QUC80" s="113"/>
      <c r="QUD80" s="113"/>
      <c r="QUE80" s="113"/>
      <c r="QUF80" s="113"/>
      <c r="QUG80" s="113"/>
      <c r="QUH80" s="113"/>
      <c r="QUI80" s="113"/>
      <c r="QUJ80" s="113"/>
      <c r="QUK80" s="113"/>
      <c r="QUL80" s="113"/>
      <c r="QUM80" s="113"/>
      <c r="QUN80" s="113"/>
      <c r="QUO80" s="113"/>
      <c r="QUP80" s="113"/>
      <c r="QUQ80" s="113"/>
      <c r="QUR80" s="113"/>
      <c r="QUS80" s="113"/>
      <c r="QUT80" s="113"/>
      <c r="QUU80" s="113"/>
      <c r="QUV80" s="113"/>
      <c r="QUW80" s="113"/>
      <c r="QUX80" s="113"/>
      <c r="QUY80" s="113"/>
      <c r="QUZ80" s="113"/>
      <c r="QVA80" s="113"/>
      <c r="QVB80" s="113"/>
      <c r="QVC80" s="113"/>
      <c r="QVD80" s="113"/>
      <c r="QVE80" s="113"/>
      <c r="QVF80" s="113"/>
      <c r="QVG80" s="113"/>
      <c r="QVH80" s="113"/>
      <c r="QVI80" s="113"/>
      <c r="QVJ80" s="113"/>
      <c r="QVK80" s="113"/>
      <c r="QVL80" s="113"/>
      <c r="QVM80" s="113"/>
      <c r="QVN80" s="113"/>
      <c r="QVO80" s="113"/>
      <c r="QVP80" s="113"/>
      <c r="QVQ80" s="113"/>
      <c r="QVR80" s="113"/>
      <c r="QVS80" s="113"/>
      <c r="QVT80" s="113"/>
      <c r="QVU80" s="113"/>
      <c r="QVV80" s="113"/>
      <c r="QVW80" s="113"/>
      <c r="QVX80" s="113"/>
      <c r="QVY80" s="113"/>
      <c r="QVZ80" s="113"/>
      <c r="QWA80" s="113"/>
      <c r="QWB80" s="113"/>
      <c r="QWC80" s="113"/>
      <c r="QWD80" s="113"/>
      <c r="QWE80" s="113"/>
      <c r="QWF80" s="113"/>
      <c r="QWG80" s="113"/>
      <c r="QWH80" s="113"/>
      <c r="QWI80" s="113"/>
      <c r="QWJ80" s="113"/>
      <c r="QWK80" s="113"/>
      <c r="QWL80" s="113"/>
      <c r="QWM80" s="113"/>
      <c r="QWN80" s="113"/>
      <c r="QWO80" s="113"/>
      <c r="QWP80" s="113"/>
      <c r="QWQ80" s="113"/>
      <c r="QWR80" s="113"/>
      <c r="QWS80" s="113"/>
      <c r="QWT80" s="113"/>
      <c r="QWU80" s="113"/>
      <c r="QWV80" s="113"/>
      <c r="QWW80" s="113"/>
      <c r="QWX80" s="113"/>
      <c r="QWY80" s="113"/>
      <c r="QWZ80" s="113"/>
      <c r="QXA80" s="113"/>
      <c r="QXB80" s="113"/>
      <c r="QXC80" s="113"/>
      <c r="QXD80" s="113"/>
      <c r="QXE80" s="113"/>
      <c r="QXF80" s="113"/>
      <c r="QXG80" s="113"/>
      <c r="QXH80" s="113"/>
      <c r="QXI80" s="113"/>
      <c r="QXJ80" s="113"/>
      <c r="QXK80" s="113"/>
      <c r="QXL80" s="113"/>
      <c r="QXM80" s="113"/>
      <c r="QXN80" s="113"/>
      <c r="QXO80" s="113"/>
      <c r="QXP80" s="113"/>
      <c r="QXQ80" s="113"/>
      <c r="QXR80" s="113"/>
      <c r="QXS80" s="113"/>
      <c r="QXT80" s="113"/>
      <c r="QXU80" s="113"/>
      <c r="QXV80" s="113"/>
      <c r="QXW80" s="113"/>
      <c r="QXX80" s="113"/>
      <c r="QXY80" s="113"/>
      <c r="QXZ80" s="113"/>
      <c r="QYA80" s="113"/>
      <c r="QYB80" s="113"/>
      <c r="QYC80" s="113"/>
      <c r="QYD80" s="113"/>
      <c r="QYE80" s="113"/>
      <c r="QYF80" s="113"/>
      <c r="QYG80" s="113"/>
      <c r="QYH80" s="113"/>
      <c r="QYI80" s="113"/>
      <c r="QYJ80" s="113"/>
      <c r="QYK80" s="113"/>
      <c r="QYL80" s="113"/>
      <c r="QYM80" s="113"/>
      <c r="QYN80" s="113"/>
      <c r="QYO80" s="113"/>
      <c r="QYP80" s="113"/>
      <c r="QYQ80" s="113"/>
      <c r="QYR80" s="113"/>
      <c r="QYS80" s="113"/>
      <c r="QYT80" s="113"/>
      <c r="QYU80" s="113"/>
      <c r="QYV80" s="113"/>
      <c r="QYW80" s="113"/>
      <c r="QYX80" s="113"/>
      <c r="QYY80" s="113"/>
      <c r="QYZ80" s="113"/>
      <c r="QZA80" s="113"/>
      <c r="QZB80" s="113"/>
      <c r="QZC80" s="113"/>
      <c r="QZD80" s="113"/>
      <c r="QZE80" s="113"/>
      <c r="QZF80" s="113"/>
      <c r="QZG80" s="113"/>
      <c r="QZH80" s="113"/>
      <c r="QZI80" s="113"/>
      <c r="QZJ80" s="113"/>
      <c r="QZK80" s="113"/>
      <c r="QZL80" s="113"/>
      <c r="QZM80" s="113"/>
      <c r="QZN80" s="113"/>
      <c r="QZO80" s="113"/>
      <c r="QZP80" s="113"/>
      <c r="QZQ80" s="113"/>
      <c r="QZR80" s="113"/>
      <c r="QZS80" s="113"/>
      <c r="QZT80" s="113"/>
      <c r="QZU80" s="113"/>
      <c r="QZV80" s="113"/>
      <c r="QZW80" s="113"/>
      <c r="QZX80" s="113"/>
      <c r="QZY80" s="113"/>
      <c r="QZZ80" s="113"/>
      <c r="RAA80" s="113"/>
      <c r="RAB80" s="113"/>
      <c r="RAC80" s="113"/>
      <c r="RAD80" s="113"/>
      <c r="RAE80" s="113"/>
      <c r="RAF80" s="113"/>
      <c r="RAG80" s="113"/>
      <c r="RAH80" s="113"/>
      <c r="RAI80" s="113"/>
      <c r="RAJ80" s="113"/>
      <c r="RAK80" s="113"/>
      <c r="RAL80" s="113"/>
      <c r="RAM80" s="113"/>
      <c r="RAN80" s="113"/>
      <c r="RAO80" s="113"/>
      <c r="RAP80" s="113"/>
      <c r="RAQ80" s="113"/>
      <c r="RAR80" s="113"/>
      <c r="RAS80" s="113"/>
      <c r="RAT80" s="113"/>
      <c r="RAU80" s="113"/>
      <c r="RAV80" s="113"/>
      <c r="RAW80" s="113"/>
      <c r="RAX80" s="113"/>
      <c r="RAY80" s="113"/>
      <c r="RAZ80" s="113"/>
      <c r="RBA80" s="113"/>
      <c r="RBB80" s="113"/>
      <c r="RBC80" s="113"/>
      <c r="RBD80" s="113"/>
      <c r="RBE80" s="113"/>
      <c r="RBF80" s="113"/>
      <c r="RBG80" s="113"/>
      <c r="RBH80" s="113"/>
      <c r="RBI80" s="113"/>
      <c r="RBJ80" s="113"/>
      <c r="RBK80" s="113"/>
      <c r="RBL80" s="113"/>
      <c r="RBM80" s="113"/>
      <c r="RBN80" s="113"/>
      <c r="RBO80" s="113"/>
      <c r="RBP80" s="113"/>
      <c r="RBQ80" s="113"/>
      <c r="RBR80" s="113"/>
      <c r="RBS80" s="113"/>
      <c r="RBT80" s="113"/>
      <c r="RBU80" s="113"/>
      <c r="RBV80" s="113"/>
      <c r="RCC80" s="113"/>
      <c r="RCD80" s="113"/>
      <c r="RCE80" s="113"/>
      <c r="RCF80" s="113"/>
      <c r="RCG80" s="113"/>
      <c r="RCH80" s="113"/>
      <c r="RCI80" s="113"/>
      <c r="RCJ80" s="113"/>
      <c r="RCK80" s="113"/>
      <c r="RCL80" s="113"/>
      <c r="RCM80" s="113"/>
      <c r="RCN80" s="113"/>
      <c r="RCO80" s="113"/>
      <c r="RCP80" s="113"/>
      <c r="RCQ80" s="113"/>
      <c r="RCR80" s="113"/>
      <c r="RCS80" s="113"/>
      <c r="RCT80" s="113"/>
      <c r="RCU80" s="113"/>
      <c r="RCV80" s="113"/>
      <c r="RCW80" s="113"/>
      <c r="RCX80" s="113"/>
      <c r="RCY80" s="113"/>
      <c r="RCZ80" s="113"/>
      <c r="RDA80" s="113"/>
      <c r="RDB80" s="113"/>
      <c r="RDC80" s="113"/>
      <c r="RDD80" s="113"/>
      <c r="RDE80" s="113"/>
      <c r="RDF80" s="113"/>
      <c r="RDG80" s="113"/>
      <c r="RDH80" s="113"/>
      <c r="RDI80" s="113"/>
      <c r="RDJ80" s="113"/>
      <c r="RDK80" s="113"/>
      <c r="RDL80" s="113"/>
      <c r="RDM80" s="113"/>
      <c r="RDN80" s="113"/>
      <c r="RDO80" s="113"/>
      <c r="RDP80" s="113"/>
      <c r="RDQ80" s="113"/>
      <c r="RDR80" s="113"/>
      <c r="RDS80" s="113"/>
      <c r="RDT80" s="113"/>
      <c r="RDU80" s="113"/>
      <c r="RDV80" s="113"/>
      <c r="RDW80" s="113"/>
      <c r="RDX80" s="113"/>
      <c r="RDY80" s="113"/>
      <c r="RDZ80" s="113"/>
      <c r="REA80" s="113"/>
      <c r="REB80" s="113"/>
      <c r="REC80" s="113"/>
      <c r="RED80" s="113"/>
      <c r="REE80" s="113"/>
      <c r="REF80" s="113"/>
      <c r="REG80" s="113"/>
      <c r="REH80" s="113"/>
      <c r="REI80" s="113"/>
      <c r="REJ80" s="113"/>
      <c r="REK80" s="113"/>
      <c r="REL80" s="113"/>
      <c r="REM80" s="113"/>
      <c r="REN80" s="113"/>
      <c r="REO80" s="113"/>
      <c r="REP80" s="113"/>
      <c r="REQ80" s="113"/>
      <c r="RER80" s="113"/>
      <c r="RES80" s="113"/>
      <c r="RET80" s="113"/>
      <c r="REU80" s="113"/>
      <c r="REV80" s="113"/>
      <c r="REW80" s="113"/>
      <c r="REX80" s="113"/>
      <c r="REY80" s="113"/>
      <c r="REZ80" s="113"/>
      <c r="RFA80" s="113"/>
      <c r="RFB80" s="113"/>
      <c r="RFC80" s="113"/>
      <c r="RFD80" s="113"/>
      <c r="RFE80" s="113"/>
      <c r="RFF80" s="113"/>
      <c r="RFG80" s="113"/>
      <c r="RFH80" s="113"/>
      <c r="RFI80" s="113"/>
      <c r="RFJ80" s="113"/>
      <c r="RFK80" s="113"/>
      <c r="RFL80" s="113"/>
      <c r="RFM80" s="113"/>
      <c r="RFN80" s="113"/>
      <c r="RFO80" s="113"/>
      <c r="RFP80" s="113"/>
      <c r="RFQ80" s="113"/>
      <c r="RFR80" s="113"/>
      <c r="RFS80" s="113"/>
      <c r="RFT80" s="113"/>
      <c r="RFU80" s="113"/>
      <c r="RFV80" s="113"/>
      <c r="RFW80" s="113"/>
      <c r="RFX80" s="113"/>
      <c r="RFY80" s="113"/>
      <c r="RFZ80" s="113"/>
      <c r="RGA80" s="113"/>
      <c r="RGB80" s="113"/>
      <c r="RGC80" s="113"/>
      <c r="RGD80" s="113"/>
      <c r="RGE80" s="113"/>
      <c r="RGF80" s="113"/>
      <c r="RGG80" s="113"/>
      <c r="RGH80" s="113"/>
      <c r="RGI80" s="113"/>
      <c r="RGJ80" s="113"/>
      <c r="RGK80" s="113"/>
      <c r="RGL80" s="113"/>
      <c r="RGM80" s="113"/>
      <c r="RGN80" s="113"/>
      <c r="RGO80" s="113"/>
      <c r="RGP80" s="113"/>
      <c r="RGQ80" s="113"/>
      <c r="RGR80" s="113"/>
      <c r="RGS80" s="113"/>
      <c r="RGT80" s="113"/>
      <c r="RGU80" s="113"/>
      <c r="RGV80" s="113"/>
      <c r="RGW80" s="113"/>
      <c r="RGX80" s="113"/>
      <c r="RGY80" s="113"/>
      <c r="RGZ80" s="113"/>
      <c r="RHA80" s="113"/>
      <c r="RHB80" s="113"/>
      <c r="RHC80" s="113"/>
      <c r="RHD80" s="113"/>
      <c r="RHE80" s="113"/>
      <c r="RHF80" s="113"/>
      <c r="RHG80" s="113"/>
      <c r="RHH80" s="113"/>
      <c r="RHI80" s="113"/>
      <c r="RHJ80" s="113"/>
      <c r="RHK80" s="113"/>
      <c r="RHL80" s="113"/>
      <c r="RHM80" s="113"/>
      <c r="RHN80" s="113"/>
      <c r="RHO80" s="113"/>
      <c r="RHP80" s="113"/>
      <c r="RHQ80" s="113"/>
      <c r="RHR80" s="113"/>
      <c r="RHS80" s="113"/>
      <c r="RHT80" s="113"/>
      <c r="RHU80" s="113"/>
      <c r="RHV80" s="113"/>
      <c r="RHW80" s="113"/>
      <c r="RHX80" s="113"/>
      <c r="RHY80" s="113"/>
      <c r="RHZ80" s="113"/>
      <c r="RIA80" s="113"/>
      <c r="RIB80" s="113"/>
      <c r="RIC80" s="113"/>
      <c r="RID80" s="113"/>
      <c r="RIE80" s="113"/>
      <c r="RIF80" s="113"/>
      <c r="RIG80" s="113"/>
      <c r="RIH80" s="113"/>
      <c r="RII80" s="113"/>
      <c r="RIJ80" s="113"/>
      <c r="RIK80" s="113"/>
      <c r="RIL80" s="113"/>
      <c r="RIM80" s="113"/>
      <c r="RIN80" s="113"/>
      <c r="RIO80" s="113"/>
      <c r="RIP80" s="113"/>
      <c r="RIQ80" s="113"/>
      <c r="RIR80" s="113"/>
      <c r="RIS80" s="113"/>
      <c r="RIT80" s="113"/>
      <c r="RIU80" s="113"/>
      <c r="RIV80" s="113"/>
      <c r="RIW80" s="113"/>
      <c r="RIX80" s="113"/>
      <c r="RIY80" s="113"/>
      <c r="RIZ80" s="113"/>
      <c r="RJA80" s="113"/>
      <c r="RJB80" s="113"/>
      <c r="RJC80" s="113"/>
      <c r="RJD80" s="113"/>
      <c r="RJE80" s="113"/>
      <c r="RJF80" s="113"/>
      <c r="RJG80" s="113"/>
      <c r="RJH80" s="113"/>
      <c r="RJI80" s="113"/>
      <c r="RJJ80" s="113"/>
      <c r="RJK80" s="113"/>
      <c r="RJL80" s="113"/>
      <c r="RJM80" s="113"/>
      <c r="RJN80" s="113"/>
      <c r="RJO80" s="113"/>
      <c r="RJP80" s="113"/>
      <c r="RJQ80" s="113"/>
      <c r="RJR80" s="113"/>
      <c r="RJS80" s="113"/>
      <c r="RJT80" s="113"/>
      <c r="RJU80" s="113"/>
      <c r="RJV80" s="113"/>
      <c r="RJW80" s="113"/>
      <c r="RJX80" s="113"/>
      <c r="RJY80" s="113"/>
      <c r="RJZ80" s="113"/>
      <c r="RKA80" s="113"/>
      <c r="RKB80" s="113"/>
      <c r="RKC80" s="113"/>
      <c r="RKD80" s="113"/>
      <c r="RKE80" s="113"/>
      <c r="RKF80" s="113"/>
      <c r="RKG80" s="113"/>
      <c r="RKH80" s="113"/>
      <c r="RKI80" s="113"/>
      <c r="RKJ80" s="113"/>
      <c r="RKK80" s="113"/>
      <c r="RKL80" s="113"/>
      <c r="RKM80" s="113"/>
      <c r="RKN80" s="113"/>
      <c r="RKO80" s="113"/>
      <c r="RKP80" s="113"/>
      <c r="RKQ80" s="113"/>
      <c r="RKR80" s="113"/>
      <c r="RKS80" s="113"/>
      <c r="RKT80" s="113"/>
      <c r="RKU80" s="113"/>
      <c r="RKV80" s="113"/>
      <c r="RKW80" s="113"/>
      <c r="RKX80" s="113"/>
      <c r="RKY80" s="113"/>
      <c r="RKZ80" s="113"/>
      <c r="RLA80" s="113"/>
      <c r="RLB80" s="113"/>
      <c r="RLC80" s="113"/>
      <c r="RLD80" s="113"/>
      <c r="RLE80" s="113"/>
      <c r="RLF80" s="113"/>
      <c r="RLG80" s="113"/>
      <c r="RLH80" s="113"/>
      <c r="RLI80" s="113"/>
      <c r="RLJ80" s="113"/>
      <c r="RLK80" s="113"/>
      <c r="RLL80" s="113"/>
      <c r="RLM80" s="113"/>
      <c r="RLN80" s="113"/>
      <c r="RLO80" s="113"/>
      <c r="RLP80" s="113"/>
      <c r="RLQ80" s="113"/>
      <c r="RLR80" s="113"/>
      <c r="RLY80" s="113"/>
      <c r="RLZ80" s="113"/>
      <c r="RMA80" s="113"/>
      <c r="RMB80" s="113"/>
      <c r="RMC80" s="113"/>
      <c r="RMD80" s="113"/>
      <c r="RME80" s="113"/>
      <c r="RMF80" s="113"/>
      <c r="RMG80" s="113"/>
      <c r="RMH80" s="113"/>
      <c r="RMI80" s="113"/>
      <c r="RMJ80" s="113"/>
      <c r="RMK80" s="113"/>
      <c r="RML80" s="113"/>
      <c r="RMM80" s="113"/>
      <c r="RMN80" s="113"/>
      <c r="RMO80" s="113"/>
      <c r="RMP80" s="113"/>
      <c r="RMQ80" s="113"/>
      <c r="RMR80" s="113"/>
      <c r="RMS80" s="113"/>
      <c r="RMT80" s="113"/>
      <c r="RMU80" s="113"/>
      <c r="RMV80" s="113"/>
      <c r="RMW80" s="113"/>
      <c r="RMX80" s="113"/>
      <c r="RMY80" s="113"/>
      <c r="RMZ80" s="113"/>
      <c r="RNA80" s="113"/>
      <c r="RNB80" s="113"/>
      <c r="RNC80" s="113"/>
      <c r="RND80" s="113"/>
      <c r="RNE80" s="113"/>
      <c r="RNF80" s="113"/>
      <c r="RNG80" s="113"/>
      <c r="RNH80" s="113"/>
      <c r="RNI80" s="113"/>
      <c r="RNJ80" s="113"/>
      <c r="RNK80" s="113"/>
      <c r="RNL80" s="113"/>
      <c r="RNM80" s="113"/>
      <c r="RNN80" s="113"/>
      <c r="RNO80" s="113"/>
      <c r="RNP80" s="113"/>
      <c r="RNQ80" s="113"/>
      <c r="RNR80" s="113"/>
      <c r="RNS80" s="113"/>
      <c r="RNT80" s="113"/>
      <c r="RNU80" s="113"/>
      <c r="RNV80" s="113"/>
      <c r="RNW80" s="113"/>
      <c r="RNX80" s="113"/>
      <c r="RNY80" s="113"/>
      <c r="RNZ80" s="113"/>
      <c r="ROA80" s="113"/>
      <c r="ROB80" s="113"/>
      <c r="ROC80" s="113"/>
      <c r="ROD80" s="113"/>
      <c r="ROE80" s="113"/>
      <c r="ROF80" s="113"/>
      <c r="ROG80" s="113"/>
      <c r="ROH80" s="113"/>
      <c r="ROI80" s="113"/>
      <c r="ROJ80" s="113"/>
      <c r="ROK80" s="113"/>
      <c r="ROL80" s="113"/>
      <c r="ROM80" s="113"/>
      <c r="RON80" s="113"/>
      <c r="ROO80" s="113"/>
      <c r="ROP80" s="113"/>
      <c r="ROQ80" s="113"/>
      <c r="ROR80" s="113"/>
      <c r="ROS80" s="113"/>
      <c r="ROT80" s="113"/>
      <c r="ROU80" s="113"/>
      <c r="ROV80" s="113"/>
      <c r="ROW80" s="113"/>
      <c r="ROX80" s="113"/>
      <c r="ROY80" s="113"/>
      <c r="ROZ80" s="113"/>
      <c r="RPA80" s="113"/>
      <c r="RPB80" s="113"/>
      <c r="RPC80" s="113"/>
      <c r="RPD80" s="113"/>
      <c r="RPE80" s="113"/>
      <c r="RPF80" s="113"/>
      <c r="RPG80" s="113"/>
      <c r="RPH80" s="113"/>
      <c r="RPI80" s="113"/>
      <c r="RPJ80" s="113"/>
      <c r="RPK80" s="113"/>
      <c r="RPL80" s="113"/>
      <c r="RPM80" s="113"/>
      <c r="RPN80" s="113"/>
      <c r="RPO80" s="113"/>
      <c r="RPP80" s="113"/>
      <c r="RPQ80" s="113"/>
      <c r="RPR80" s="113"/>
      <c r="RPS80" s="113"/>
      <c r="RPT80" s="113"/>
      <c r="RPU80" s="113"/>
      <c r="RPV80" s="113"/>
      <c r="RPW80" s="113"/>
      <c r="RPX80" s="113"/>
      <c r="RPY80" s="113"/>
      <c r="RPZ80" s="113"/>
      <c r="RQA80" s="113"/>
      <c r="RQB80" s="113"/>
      <c r="RQC80" s="113"/>
      <c r="RQD80" s="113"/>
      <c r="RQE80" s="113"/>
      <c r="RQF80" s="113"/>
      <c r="RQG80" s="113"/>
      <c r="RQH80" s="113"/>
      <c r="RQI80" s="113"/>
      <c r="RQJ80" s="113"/>
      <c r="RQK80" s="113"/>
      <c r="RQL80" s="113"/>
      <c r="RQM80" s="113"/>
      <c r="RQN80" s="113"/>
      <c r="RQO80" s="113"/>
      <c r="RQP80" s="113"/>
      <c r="RQQ80" s="113"/>
      <c r="RQR80" s="113"/>
      <c r="RQS80" s="113"/>
      <c r="RQT80" s="113"/>
      <c r="RQU80" s="113"/>
      <c r="RQV80" s="113"/>
      <c r="RQW80" s="113"/>
      <c r="RQX80" s="113"/>
      <c r="RQY80" s="113"/>
      <c r="RQZ80" s="113"/>
      <c r="RRA80" s="113"/>
      <c r="RRB80" s="113"/>
      <c r="RRC80" s="113"/>
      <c r="RRD80" s="113"/>
      <c r="RRE80" s="113"/>
      <c r="RRF80" s="113"/>
      <c r="RRG80" s="113"/>
      <c r="RRH80" s="113"/>
      <c r="RRI80" s="113"/>
      <c r="RRJ80" s="113"/>
      <c r="RRK80" s="113"/>
      <c r="RRL80" s="113"/>
      <c r="RRM80" s="113"/>
      <c r="RRN80" s="113"/>
      <c r="RRO80" s="113"/>
      <c r="RRP80" s="113"/>
      <c r="RRQ80" s="113"/>
      <c r="RRR80" s="113"/>
      <c r="RRS80" s="113"/>
      <c r="RRT80" s="113"/>
      <c r="RRU80" s="113"/>
      <c r="RRV80" s="113"/>
      <c r="RRW80" s="113"/>
      <c r="RRX80" s="113"/>
      <c r="RRY80" s="113"/>
      <c r="RRZ80" s="113"/>
      <c r="RSA80" s="113"/>
      <c r="RSB80" s="113"/>
      <c r="RSC80" s="113"/>
      <c r="RSD80" s="113"/>
      <c r="RSE80" s="113"/>
      <c r="RSF80" s="113"/>
      <c r="RSG80" s="113"/>
      <c r="RSH80" s="113"/>
      <c r="RSI80" s="113"/>
      <c r="RSJ80" s="113"/>
      <c r="RSK80" s="113"/>
      <c r="RSL80" s="113"/>
      <c r="RSM80" s="113"/>
      <c r="RSN80" s="113"/>
      <c r="RSO80" s="113"/>
      <c r="RSP80" s="113"/>
      <c r="RSQ80" s="113"/>
      <c r="RSR80" s="113"/>
      <c r="RSS80" s="113"/>
      <c r="RST80" s="113"/>
      <c r="RSU80" s="113"/>
      <c r="RSV80" s="113"/>
      <c r="RSW80" s="113"/>
      <c r="RSX80" s="113"/>
      <c r="RSY80" s="113"/>
      <c r="RSZ80" s="113"/>
      <c r="RTA80" s="113"/>
      <c r="RTB80" s="113"/>
      <c r="RTC80" s="113"/>
      <c r="RTD80" s="113"/>
      <c r="RTE80" s="113"/>
      <c r="RTF80" s="113"/>
      <c r="RTG80" s="113"/>
      <c r="RTH80" s="113"/>
      <c r="RTI80" s="113"/>
      <c r="RTJ80" s="113"/>
      <c r="RTK80" s="113"/>
      <c r="RTL80" s="113"/>
      <c r="RTM80" s="113"/>
      <c r="RTN80" s="113"/>
      <c r="RTO80" s="113"/>
      <c r="RTP80" s="113"/>
      <c r="RTQ80" s="113"/>
      <c r="RTR80" s="113"/>
      <c r="RTS80" s="113"/>
      <c r="RTT80" s="113"/>
      <c r="RTU80" s="113"/>
      <c r="RTV80" s="113"/>
      <c r="RTW80" s="113"/>
      <c r="RTX80" s="113"/>
      <c r="RTY80" s="113"/>
      <c r="RTZ80" s="113"/>
      <c r="RUA80" s="113"/>
      <c r="RUB80" s="113"/>
      <c r="RUC80" s="113"/>
      <c r="RUD80" s="113"/>
      <c r="RUE80" s="113"/>
      <c r="RUF80" s="113"/>
      <c r="RUG80" s="113"/>
      <c r="RUH80" s="113"/>
      <c r="RUI80" s="113"/>
      <c r="RUJ80" s="113"/>
      <c r="RUK80" s="113"/>
      <c r="RUL80" s="113"/>
      <c r="RUM80" s="113"/>
      <c r="RUN80" s="113"/>
      <c r="RUO80" s="113"/>
      <c r="RUP80" s="113"/>
      <c r="RUQ80" s="113"/>
      <c r="RUR80" s="113"/>
      <c r="RUS80" s="113"/>
      <c r="RUT80" s="113"/>
      <c r="RUU80" s="113"/>
      <c r="RUV80" s="113"/>
      <c r="RUW80" s="113"/>
      <c r="RUX80" s="113"/>
      <c r="RUY80" s="113"/>
      <c r="RUZ80" s="113"/>
      <c r="RVA80" s="113"/>
      <c r="RVB80" s="113"/>
      <c r="RVC80" s="113"/>
      <c r="RVD80" s="113"/>
      <c r="RVE80" s="113"/>
      <c r="RVF80" s="113"/>
      <c r="RVG80" s="113"/>
      <c r="RVH80" s="113"/>
      <c r="RVI80" s="113"/>
      <c r="RVJ80" s="113"/>
      <c r="RVK80" s="113"/>
      <c r="RVL80" s="113"/>
      <c r="RVM80" s="113"/>
      <c r="RVN80" s="113"/>
      <c r="RVU80" s="113"/>
      <c r="RVV80" s="113"/>
      <c r="RVW80" s="113"/>
      <c r="RVX80" s="113"/>
      <c r="RVY80" s="113"/>
      <c r="RVZ80" s="113"/>
      <c r="RWA80" s="113"/>
      <c r="RWB80" s="113"/>
      <c r="RWC80" s="113"/>
      <c r="RWD80" s="113"/>
      <c r="RWE80" s="113"/>
      <c r="RWF80" s="113"/>
      <c r="RWG80" s="113"/>
      <c r="RWH80" s="113"/>
      <c r="RWI80" s="113"/>
      <c r="RWJ80" s="113"/>
      <c r="RWK80" s="113"/>
      <c r="RWL80" s="113"/>
      <c r="RWM80" s="113"/>
      <c r="RWN80" s="113"/>
      <c r="RWO80" s="113"/>
      <c r="RWP80" s="113"/>
      <c r="RWQ80" s="113"/>
      <c r="RWR80" s="113"/>
      <c r="RWS80" s="113"/>
      <c r="RWT80" s="113"/>
      <c r="RWU80" s="113"/>
      <c r="RWV80" s="113"/>
      <c r="RWW80" s="113"/>
      <c r="RWX80" s="113"/>
      <c r="RWY80" s="113"/>
      <c r="RWZ80" s="113"/>
      <c r="RXA80" s="113"/>
      <c r="RXB80" s="113"/>
      <c r="RXC80" s="113"/>
      <c r="RXD80" s="113"/>
      <c r="RXE80" s="113"/>
      <c r="RXF80" s="113"/>
      <c r="RXG80" s="113"/>
      <c r="RXH80" s="113"/>
      <c r="RXI80" s="113"/>
      <c r="RXJ80" s="113"/>
      <c r="RXK80" s="113"/>
      <c r="RXL80" s="113"/>
      <c r="RXM80" s="113"/>
      <c r="RXN80" s="113"/>
      <c r="RXO80" s="113"/>
      <c r="RXP80" s="113"/>
      <c r="RXQ80" s="113"/>
      <c r="RXR80" s="113"/>
      <c r="RXS80" s="113"/>
      <c r="RXT80" s="113"/>
      <c r="RXU80" s="113"/>
      <c r="RXV80" s="113"/>
      <c r="RXW80" s="113"/>
      <c r="RXX80" s="113"/>
      <c r="RXY80" s="113"/>
      <c r="RXZ80" s="113"/>
      <c r="RYA80" s="113"/>
      <c r="RYB80" s="113"/>
      <c r="RYC80" s="113"/>
      <c r="RYD80" s="113"/>
      <c r="RYE80" s="113"/>
      <c r="RYF80" s="113"/>
      <c r="RYG80" s="113"/>
      <c r="RYH80" s="113"/>
      <c r="RYI80" s="113"/>
      <c r="RYJ80" s="113"/>
      <c r="RYK80" s="113"/>
      <c r="RYL80" s="113"/>
      <c r="RYM80" s="113"/>
      <c r="RYN80" s="113"/>
      <c r="RYO80" s="113"/>
      <c r="RYP80" s="113"/>
      <c r="RYQ80" s="113"/>
      <c r="RYR80" s="113"/>
      <c r="RYS80" s="113"/>
      <c r="RYT80" s="113"/>
      <c r="RYU80" s="113"/>
      <c r="RYV80" s="113"/>
      <c r="RYW80" s="113"/>
      <c r="RYX80" s="113"/>
      <c r="RYY80" s="113"/>
      <c r="RYZ80" s="113"/>
      <c r="RZA80" s="113"/>
      <c r="RZB80" s="113"/>
      <c r="RZC80" s="113"/>
      <c r="RZD80" s="113"/>
      <c r="RZE80" s="113"/>
      <c r="RZF80" s="113"/>
      <c r="RZG80" s="113"/>
      <c r="RZH80" s="113"/>
      <c r="RZI80" s="113"/>
      <c r="RZJ80" s="113"/>
      <c r="RZK80" s="113"/>
      <c r="RZL80" s="113"/>
      <c r="RZM80" s="113"/>
      <c r="RZN80" s="113"/>
      <c r="RZO80" s="113"/>
      <c r="RZP80" s="113"/>
      <c r="RZQ80" s="113"/>
      <c r="RZR80" s="113"/>
      <c r="RZS80" s="113"/>
      <c r="RZT80" s="113"/>
      <c r="RZU80" s="113"/>
      <c r="RZV80" s="113"/>
      <c r="RZW80" s="113"/>
      <c r="RZX80" s="113"/>
      <c r="RZY80" s="113"/>
      <c r="RZZ80" s="113"/>
      <c r="SAA80" s="113"/>
      <c r="SAB80" s="113"/>
      <c r="SAC80" s="113"/>
      <c r="SAD80" s="113"/>
      <c r="SAE80" s="113"/>
      <c r="SAF80" s="113"/>
      <c r="SAG80" s="113"/>
      <c r="SAH80" s="113"/>
      <c r="SAI80" s="113"/>
      <c r="SAJ80" s="113"/>
      <c r="SAK80" s="113"/>
      <c r="SAL80" s="113"/>
      <c r="SAM80" s="113"/>
      <c r="SAN80" s="113"/>
      <c r="SAO80" s="113"/>
      <c r="SAP80" s="113"/>
      <c r="SAQ80" s="113"/>
      <c r="SAR80" s="113"/>
      <c r="SAS80" s="113"/>
      <c r="SAT80" s="113"/>
      <c r="SAU80" s="113"/>
      <c r="SAV80" s="113"/>
      <c r="SAW80" s="113"/>
      <c r="SAX80" s="113"/>
      <c r="SAY80" s="113"/>
      <c r="SAZ80" s="113"/>
      <c r="SBA80" s="113"/>
      <c r="SBB80" s="113"/>
      <c r="SBC80" s="113"/>
      <c r="SBD80" s="113"/>
      <c r="SBE80" s="113"/>
      <c r="SBF80" s="113"/>
      <c r="SBG80" s="113"/>
      <c r="SBH80" s="113"/>
      <c r="SBI80" s="113"/>
      <c r="SBJ80" s="113"/>
      <c r="SBK80" s="113"/>
      <c r="SBL80" s="113"/>
      <c r="SBM80" s="113"/>
      <c r="SBN80" s="113"/>
      <c r="SBO80" s="113"/>
      <c r="SBP80" s="113"/>
      <c r="SBQ80" s="113"/>
      <c r="SBR80" s="113"/>
      <c r="SBS80" s="113"/>
      <c r="SBT80" s="113"/>
      <c r="SBU80" s="113"/>
      <c r="SBV80" s="113"/>
      <c r="SBW80" s="113"/>
      <c r="SBX80" s="113"/>
      <c r="SBY80" s="113"/>
      <c r="SBZ80" s="113"/>
      <c r="SCA80" s="113"/>
      <c r="SCB80" s="113"/>
      <c r="SCC80" s="113"/>
      <c r="SCD80" s="113"/>
      <c r="SCE80" s="113"/>
      <c r="SCF80" s="113"/>
      <c r="SCG80" s="113"/>
      <c r="SCH80" s="113"/>
      <c r="SCI80" s="113"/>
      <c r="SCJ80" s="113"/>
      <c r="SCK80" s="113"/>
      <c r="SCL80" s="113"/>
      <c r="SCM80" s="113"/>
      <c r="SCN80" s="113"/>
      <c r="SCO80" s="113"/>
      <c r="SCP80" s="113"/>
      <c r="SCQ80" s="113"/>
      <c r="SCR80" s="113"/>
      <c r="SCS80" s="113"/>
      <c r="SCT80" s="113"/>
      <c r="SCU80" s="113"/>
      <c r="SCV80" s="113"/>
      <c r="SCW80" s="113"/>
      <c r="SCX80" s="113"/>
      <c r="SCY80" s="113"/>
      <c r="SCZ80" s="113"/>
      <c r="SDA80" s="113"/>
      <c r="SDB80" s="113"/>
      <c r="SDC80" s="113"/>
      <c r="SDD80" s="113"/>
      <c r="SDE80" s="113"/>
      <c r="SDF80" s="113"/>
      <c r="SDG80" s="113"/>
      <c r="SDH80" s="113"/>
      <c r="SDI80" s="113"/>
      <c r="SDJ80" s="113"/>
      <c r="SDK80" s="113"/>
      <c r="SDL80" s="113"/>
      <c r="SDM80" s="113"/>
      <c r="SDN80" s="113"/>
      <c r="SDO80" s="113"/>
      <c r="SDP80" s="113"/>
      <c r="SDQ80" s="113"/>
      <c r="SDR80" s="113"/>
      <c r="SDS80" s="113"/>
      <c r="SDT80" s="113"/>
      <c r="SDU80" s="113"/>
      <c r="SDV80" s="113"/>
      <c r="SDW80" s="113"/>
      <c r="SDX80" s="113"/>
      <c r="SDY80" s="113"/>
      <c r="SDZ80" s="113"/>
      <c r="SEA80" s="113"/>
      <c r="SEB80" s="113"/>
      <c r="SEC80" s="113"/>
      <c r="SED80" s="113"/>
      <c r="SEE80" s="113"/>
      <c r="SEF80" s="113"/>
      <c r="SEG80" s="113"/>
      <c r="SEH80" s="113"/>
      <c r="SEI80" s="113"/>
      <c r="SEJ80" s="113"/>
      <c r="SEK80" s="113"/>
      <c r="SEL80" s="113"/>
      <c r="SEM80" s="113"/>
      <c r="SEN80" s="113"/>
      <c r="SEO80" s="113"/>
      <c r="SEP80" s="113"/>
      <c r="SEQ80" s="113"/>
      <c r="SER80" s="113"/>
      <c r="SES80" s="113"/>
      <c r="SET80" s="113"/>
      <c r="SEU80" s="113"/>
      <c r="SEV80" s="113"/>
      <c r="SEW80" s="113"/>
      <c r="SEX80" s="113"/>
      <c r="SEY80" s="113"/>
      <c r="SEZ80" s="113"/>
      <c r="SFA80" s="113"/>
      <c r="SFB80" s="113"/>
      <c r="SFC80" s="113"/>
      <c r="SFD80" s="113"/>
      <c r="SFE80" s="113"/>
      <c r="SFF80" s="113"/>
      <c r="SFG80" s="113"/>
      <c r="SFH80" s="113"/>
      <c r="SFI80" s="113"/>
      <c r="SFJ80" s="113"/>
      <c r="SFQ80" s="113"/>
      <c r="SFR80" s="113"/>
      <c r="SFS80" s="113"/>
      <c r="SFT80" s="113"/>
      <c r="SFU80" s="113"/>
      <c r="SFV80" s="113"/>
      <c r="SFW80" s="113"/>
      <c r="SFX80" s="113"/>
      <c r="SFY80" s="113"/>
      <c r="SFZ80" s="113"/>
      <c r="SGA80" s="113"/>
      <c r="SGB80" s="113"/>
      <c r="SGC80" s="113"/>
      <c r="SGD80" s="113"/>
      <c r="SGE80" s="113"/>
      <c r="SGF80" s="113"/>
      <c r="SGG80" s="113"/>
      <c r="SGH80" s="113"/>
      <c r="SGI80" s="113"/>
      <c r="SGJ80" s="113"/>
      <c r="SGK80" s="113"/>
      <c r="SGL80" s="113"/>
      <c r="SGM80" s="113"/>
      <c r="SGN80" s="113"/>
      <c r="SGO80" s="113"/>
      <c r="SGP80" s="113"/>
      <c r="SGQ80" s="113"/>
      <c r="SGR80" s="113"/>
      <c r="SGS80" s="113"/>
      <c r="SGT80" s="113"/>
      <c r="SGU80" s="113"/>
      <c r="SGV80" s="113"/>
      <c r="SGW80" s="113"/>
      <c r="SGX80" s="113"/>
      <c r="SGY80" s="113"/>
      <c r="SGZ80" s="113"/>
      <c r="SHA80" s="113"/>
      <c r="SHB80" s="113"/>
      <c r="SHC80" s="113"/>
      <c r="SHD80" s="113"/>
      <c r="SHE80" s="113"/>
      <c r="SHF80" s="113"/>
      <c r="SHG80" s="113"/>
      <c r="SHH80" s="113"/>
      <c r="SHI80" s="113"/>
      <c r="SHJ80" s="113"/>
      <c r="SHK80" s="113"/>
      <c r="SHL80" s="113"/>
      <c r="SHM80" s="113"/>
      <c r="SHN80" s="113"/>
      <c r="SHO80" s="113"/>
      <c r="SHP80" s="113"/>
      <c r="SHQ80" s="113"/>
      <c r="SHR80" s="113"/>
      <c r="SHS80" s="113"/>
      <c r="SHT80" s="113"/>
      <c r="SHU80" s="113"/>
      <c r="SHV80" s="113"/>
      <c r="SHW80" s="113"/>
      <c r="SHX80" s="113"/>
      <c r="SHY80" s="113"/>
      <c r="SHZ80" s="113"/>
      <c r="SIA80" s="113"/>
      <c r="SIB80" s="113"/>
      <c r="SIC80" s="113"/>
      <c r="SID80" s="113"/>
      <c r="SIE80" s="113"/>
      <c r="SIF80" s="113"/>
      <c r="SIG80" s="113"/>
      <c r="SIH80" s="113"/>
      <c r="SII80" s="113"/>
      <c r="SIJ80" s="113"/>
      <c r="SIK80" s="113"/>
      <c r="SIL80" s="113"/>
      <c r="SIM80" s="113"/>
      <c r="SIN80" s="113"/>
      <c r="SIO80" s="113"/>
      <c r="SIP80" s="113"/>
      <c r="SIQ80" s="113"/>
      <c r="SIR80" s="113"/>
      <c r="SIS80" s="113"/>
      <c r="SIT80" s="113"/>
      <c r="SIU80" s="113"/>
      <c r="SIV80" s="113"/>
      <c r="SIW80" s="113"/>
      <c r="SIX80" s="113"/>
      <c r="SIY80" s="113"/>
      <c r="SIZ80" s="113"/>
      <c r="SJA80" s="113"/>
      <c r="SJB80" s="113"/>
      <c r="SJC80" s="113"/>
      <c r="SJD80" s="113"/>
      <c r="SJE80" s="113"/>
      <c r="SJF80" s="113"/>
      <c r="SJG80" s="113"/>
      <c r="SJH80" s="113"/>
      <c r="SJI80" s="113"/>
      <c r="SJJ80" s="113"/>
      <c r="SJK80" s="113"/>
      <c r="SJL80" s="113"/>
      <c r="SJM80" s="113"/>
      <c r="SJN80" s="113"/>
      <c r="SJO80" s="113"/>
      <c r="SJP80" s="113"/>
      <c r="SJQ80" s="113"/>
      <c r="SJR80" s="113"/>
      <c r="SJS80" s="113"/>
      <c r="SJT80" s="113"/>
      <c r="SJU80" s="113"/>
      <c r="SJV80" s="113"/>
      <c r="SJW80" s="113"/>
      <c r="SJX80" s="113"/>
      <c r="SJY80" s="113"/>
      <c r="SJZ80" s="113"/>
      <c r="SKA80" s="113"/>
      <c r="SKB80" s="113"/>
      <c r="SKC80" s="113"/>
      <c r="SKD80" s="113"/>
      <c r="SKE80" s="113"/>
      <c r="SKF80" s="113"/>
      <c r="SKG80" s="113"/>
      <c r="SKH80" s="113"/>
      <c r="SKI80" s="113"/>
      <c r="SKJ80" s="113"/>
      <c r="SKK80" s="113"/>
      <c r="SKL80" s="113"/>
      <c r="SKM80" s="113"/>
      <c r="SKN80" s="113"/>
      <c r="SKO80" s="113"/>
      <c r="SKP80" s="113"/>
      <c r="SKQ80" s="113"/>
      <c r="SKR80" s="113"/>
      <c r="SKS80" s="113"/>
      <c r="SKT80" s="113"/>
      <c r="SKU80" s="113"/>
      <c r="SKV80" s="113"/>
      <c r="SKW80" s="113"/>
      <c r="SKX80" s="113"/>
      <c r="SKY80" s="113"/>
      <c r="SKZ80" s="113"/>
      <c r="SLA80" s="113"/>
      <c r="SLB80" s="113"/>
      <c r="SLC80" s="113"/>
      <c r="SLD80" s="113"/>
      <c r="SLE80" s="113"/>
      <c r="SLF80" s="113"/>
      <c r="SLG80" s="113"/>
      <c r="SLH80" s="113"/>
      <c r="SLI80" s="113"/>
      <c r="SLJ80" s="113"/>
      <c r="SLK80" s="113"/>
      <c r="SLL80" s="113"/>
      <c r="SLM80" s="113"/>
      <c r="SLN80" s="113"/>
      <c r="SLO80" s="113"/>
      <c r="SLP80" s="113"/>
      <c r="SLQ80" s="113"/>
      <c r="SLR80" s="113"/>
      <c r="SLS80" s="113"/>
      <c r="SLT80" s="113"/>
      <c r="SLU80" s="113"/>
      <c r="SLV80" s="113"/>
      <c r="SLW80" s="113"/>
      <c r="SLX80" s="113"/>
      <c r="SLY80" s="113"/>
      <c r="SLZ80" s="113"/>
      <c r="SMA80" s="113"/>
      <c r="SMB80" s="113"/>
      <c r="SMC80" s="113"/>
      <c r="SMD80" s="113"/>
      <c r="SME80" s="113"/>
      <c r="SMF80" s="113"/>
      <c r="SMG80" s="113"/>
      <c r="SMH80" s="113"/>
      <c r="SMI80" s="113"/>
      <c r="SMJ80" s="113"/>
      <c r="SMK80" s="113"/>
      <c r="SML80" s="113"/>
      <c r="SMM80" s="113"/>
      <c r="SMN80" s="113"/>
      <c r="SMO80" s="113"/>
      <c r="SMP80" s="113"/>
      <c r="SMQ80" s="113"/>
      <c r="SMR80" s="113"/>
      <c r="SMS80" s="113"/>
      <c r="SMT80" s="113"/>
      <c r="SMU80" s="113"/>
      <c r="SMV80" s="113"/>
      <c r="SMW80" s="113"/>
      <c r="SMX80" s="113"/>
      <c r="SMY80" s="113"/>
      <c r="SMZ80" s="113"/>
      <c r="SNA80" s="113"/>
      <c r="SNB80" s="113"/>
      <c r="SNC80" s="113"/>
      <c r="SND80" s="113"/>
      <c r="SNE80" s="113"/>
      <c r="SNF80" s="113"/>
      <c r="SNG80" s="113"/>
      <c r="SNH80" s="113"/>
      <c r="SNI80" s="113"/>
      <c r="SNJ80" s="113"/>
      <c r="SNK80" s="113"/>
      <c r="SNL80" s="113"/>
      <c r="SNM80" s="113"/>
      <c r="SNN80" s="113"/>
      <c r="SNO80" s="113"/>
      <c r="SNP80" s="113"/>
      <c r="SNQ80" s="113"/>
      <c r="SNR80" s="113"/>
      <c r="SNS80" s="113"/>
      <c r="SNT80" s="113"/>
      <c r="SNU80" s="113"/>
      <c r="SNV80" s="113"/>
      <c r="SNW80" s="113"/>
      <c r="SNX80" s="113"/>
      <c r="SNY80" s="113"/>
      <c r="SNZ80" s="113"/>
      <c r="SOA80" s="113"/>
      <c r="SOB80" s="113"/>
      <c r="SOC80" s="113"/>
      <c r="SOD80" s="113"/>
      <c r="SOE80" s="113"/>
      <c r="SOF80" s="113"/>
      <c r="SOG80" s="113"/>
      <c r="SOH80" s="113"/>
      <c r="SOI80" s="113"/>
      <c r="SOJ80" s="113"/>
      <c r="SOK80" s="113"/>
      <c r="SOL80" s="113"/>
      <c r="SOM80" s="113"/>
      <c r="SON80" s="113"/>
      <c r="SOO80" s="113"/>
      <c r="SOP80" s="113"/>
      <c r="SOQ80" s="113"/>
      <c r="SOR80" s="113"/>
      <c r="SOS80" s="113"/>
      <c r="SOT80" s="113"/>
      <c r="SOU80" s="113"/>
      <c r="SOV80" s="113"/>
      <c r="SOW80" s="113"/>
      <c r="SOX80" s="113"/>
      <c r="SOY80" s="113"/>
      <c r="SOZ80" s="113"/>
      <c r="SPA80" s="113"/>
      <c r="SPB80" s="113"/>
      <c r="SPC80" s="113"/>
      <c r="SPD80" s="113"/>
      <c r="SPE80" s="113"/>
      <c r="SPF80" s="113"/>
      <c r="SPM80" s="113"/>
      <c r="SPN80" s="113"/>
      <c r="SPO80" s="113"/>
      <c r="SPP80" s="113"/>
      <c r="SPQ80" s="113"/>
      <c r="SPR80" s="113"/>
      <c r="SPS80" s="113"/>
      <c r="SPT80" s="113"/>
      <c r="SPU80" s="113"/>
      <c r="SPV80" s="113"/>
      <c r="SPW80" s="113"/>
      <c r="SPX80" s="113"/>
      <c r="SPY80" s="113"/>
      <c r="SPZ80" s="113"/>
      <c r="SQA80" s="113"/>
      <c r="SQB80" s="113"/>
      <c r="SQC80" s="113"/>
      <c r="SQD80" s="113"/>
      <c r="SQE80" s="113"/>
      <c r="SQF80" s="113"/>
      <c r="SQG80" s="113"/>
      <c r="SQH80" s="113"/>
      <c r="SQI80" s="113"/>
      <c r="SQJ80" s="113"/>
      <c r="SQK80" s="113"/>
      <c r="SQL80" s="113"/>
      <c r="SQM80" s="113"/>
      <c r="SQN80" s="113"/>
      <c r="SQO80" s="113"/>
      <c r="SQP80" s="113"/>
      <c r="SQQ80" s="113"/>
      <c r="SQR80" s="113"/>
      <c r="SQS80" s="113"/>
      <c r="SQT80" s="113"/>
      <c r="SQU80" s="113"/>
      <c r="SQV80" s="113"/>
      <c r="SQW80" s="113"/>
      <c r="SQX80" s="113"/>
      <c r="SQY80" s="113"/>
      <c r="SQZ80" s="113"/>
      <c r="SRA80" s="113"/>
      <c r="SRB80" s="113"/>
      <c r="SRC80" s="113"/>
      <c r="SRD80" s="113"/>
      <c r="SRE80" s="113"/>
      <c r="SRF80" s="113"/>
      <c r="SRG80" s="113"/>
      <c r="SRH80" s="113"/>
      <c r="SRI80" s="113"/>
      <c r="SRJ80" s="113"/>
      <c r="SRK80" s="113"/>
      <c r="SRL80" s="113"/>
      <c r="SRM80" s="113"/>
      <c r="SRN80" s="113"/>
      <c r="SRO80" s="113"/>
      <c r="SRP80" s="113"/>
      <c r="SRQ80" s="113"/>
      <c r="SRR80" s="113"/>
      <c r="SRS80" s="113"/>
      <c r="SRT80" s="113"/>
      <c r="SRU80" s="113"/>
      <c r="SRV80" s="113"/>
      <c r="SRW80" s="113"/>
      <c r="SRX80" s="113"/>
      <c r="SRY80" s="113"/>
      <c r="SRZ80" s="113"/>
      <c r="SSA80" s="113"/>
      <c r="SSB80" s="113"/>
      <c r="SSC80" s="113"/>
      <c r="SSD80" s="113"/>
      <c r="SSE80" s="113"/>
      <c r="SSF80" s="113"/>
      <c r="SSG80" s="113"/>
      <c r="SSH80" s="113"/>
      <c r="SSI80" s="113"/>
      <c r="SSJ80" s="113"/>
      <c r="SSK80" s="113"/>
      <c r="SSL80" s="113"/>
      <c r="SSM80" s="113"/>
      <c r="SSN80" s="113"/>
      <c r="SSO80" s="113"/>
      <c r="SSP80" s="113"/>
      <c r="SSQ80" s="113"/>
      <c r="SSR80" s="113"/>
      <c r="SSS80" s="113"/>
      <c r="SST80" s="113"/>
      <c r="SSU80" s="113"/>
      <c r="SSV80" s="113"/>
      <c r="SSW80" s="113"/>
      <c r="SSX80" s="113"/>
      <c r="SSY80" s="113"/>
      <c r="SSZ80" s="113"/>
      <c r="STA80" s="113"/>
      <c r="STB80" s="113"/>
      <c r="STC80" s="113"/>
      <c r="STD80" s="113"/>
      <c r="STE80" s="113"/>
      <c r="STF80" s="113"/>
      <c r="STG80" s="113"/>
      <c r="STH80" s="113"/>
      <c r="STI80" s="113"/>
      <c r="STJ80" s="113"/>
      <c r="STK80" s="113"/>
      <c r="STL80" s="113"/>
      <c r="STM80" s="113"/>
      <c r="STN80" s="113"/>
      <c r="STO80" s="113"/>
      <c r="STP80" s="113"/>
      <c r="STQ80" s="113"/>
      <c r="STR80" s="113"/>
      <c r="STS80" s="113"/>
      <c r="STT80" s="113"/>
      <c r="STU80" s="113"/>
      <c r="STV80" s="113"/>
      <c r="STW80" s="113"/>
      <c r="STX80" s="113"/>
      <c r="STY80" s="113"/>
      <c r="STZ80" s="113"/>
      <c r="SUA80" s="113"/>
      <c r="SUB80" s="113"/>
      <c r="SUC80" s="113"/>
      <c r="SUD80" s="113"/>
      <c r="SUE80" s="113"/>
      <c r="SUF80" s="113"/>
      <c r="SUG80" s="113"/>
      <c r="SUH80" s="113"/>
      <c r="SUI80" s="113"/>
      <c r="SUJ80" s="113"/>
      <c r="SUK80" s="113"/>
      <c r="SUL80" s="113"/>
      <c r="SUM80" s="113"/>
      <c r="SUN80" s="113"/>
      <c r="SUO80" s="113"/>
      <c r="SUP80" s="113"/>
      <c r="SUQ80" s="113"/>
      <c r="SUR80" s="113"/>
      <c r="SUS80" s="113"/>
      <c r="SUT80" s="113"/>
      <c r="SUU80" s="113"/>
      <c r="SUV80" s="113"/>
      <c r="SUW80" s="113"/>
      <c r="SUX80" s="113"/>
      <c r="SUY80" s="113"/>
      <c r="SUZ80" s="113"/>
      <c r="SVA80" s="113"/>
      <c r="SVB80" s="113"/>
      <c r="SVC80" s="113"/>
      <c r="SVD80" s="113"/>
      <c r="SVE80" s="113"/>
      <c r="SVF80" s="113"/>
      <c r="SVG80" s="113"/>
      <c r="SVH80" s="113"/>
      <c r="SVI80" s="113"/>
      <c r="SVJ80" s="113"/>
      <c r="SVK80" s="113"/>
      <c r="SVL80" s="113"/>
      <c r="SVM80" s="113"/>
      <c r="SVN80" s="113"/>
      <c r="SVO80" s="113"/>
      <c r="SVP80" s="113"/>
      <c r="SVQ80" s="113"/>
      <c r="SVR80" s="113"/>
      <c r="SVS80" s="113"/>
      <c r="SVT80" s="113"/>
      <c r="SVU80" s="113"/>
      <c r="SVV80" s="113"/>
      <c r="SVW80" s="113"/>
      <c r="SVX80" s="113"/>
      <c r="SVY80" s="113"/>
      <c r="SVZ80" s="113"/>
      <c r="SWA80" s="113"/>
      <c r="SWB80" s="113"/>
      <c r="SWC80" s="113"/>
      <c r="SWD80" s="113"/>
      <c r="SWE80" s="113"/>
      <c r="SWF80" s="113"/>
      <c r="SWG80" s="113"/>
      <c r="SWH80" s="113"/>
      <c r="SWI80" s="113"/>
      <c r="SWJ80" s="113"/>
      <c r="SWK80" s="113"/>
      <c r="SWL80" s="113"/>
      <c r="SWM80" s="113"/>
      <c r="SWN80" s="113"/>
      <c r="SWO80" s="113"/>
      <c r="SWP80" s="113"/>
      <c r="SWQ80" s="113"/>
      <c r="SWR80" s="113"/>
      <c r="SWS80" s="113"/>
      <c r="SWT80" s="113"/>
      <c r="SWU80" s="113"/>
      <c r="SWV80" s="113"/>
      <c r="SWW80" s="113"/>
      <c r="SWX80" s="113"/>
      <c r="SWY80" s="113"/>
      <c r="SWZ80" s="113"/>
      <c r="SXA80" s="113"/>
      <c r="SXB80" s="113"/>
      <c r="SXC80" s="113"/>
      <c r="SXD80" s="113"/>
      <c r="SXE80" s="113"/>
      <c r="SXF80" s="113"/>
      <c r="SXG80" s="113"/>
      <c r="SXH80" s="113"/>
      <c r="SXI80" s="113"/>
      <c r="SXJ80" s="113"/>
      <c r="SXK80" s="113"/>
      <c r="SXL80" s="113"/>
      <c r="SXM80" s="113"/>
      <c r="SXN80" s="113"/>
      <c r="SXO80" s="113"/>
      <c r="SXP80" s="113"/>
      <c r="SXQ80" s="113"/>
      <c r="SXR80" s="113"/>
      <c r="SXS80" s="113"/>
      <c r="SXT80" s="113"/>
      <c r="SXU80" s="113"/>
      <c r="SXV80" s="113"/>
      <c r="SXW80" s="113"/>
      <c r="SXX80" s="113"/>
      <c r="SXY80" s="113"/>
      <c r="SXZ80" s="113"/>
      <c r="SYA80" s="113"/>
      <c r="SYB80" s="113"/>
      <c r="SYC80" s="113"/>
      <c r="SYD80" s="113"/>
      <c r="SYE80" s="113"/>
      <c r="SYF80" s="113"/>
      <c r="SYG80" s="113"/>
      <c r="SYH80" s="113"/>
      <c r="SYI80" s="113"/>
      <c r="SYJ80" s="113"/>
      <c r="SYK80" s="113"/>
      <c r="SYL80" s="113"/>
      <c r="SYM80" s="113"/>
      <c r="SYN80" s="113"/>
      <c r="SYO80" s="113"/>
      <c r="SYP80" s="113"/>
      <c r="SYQ80" s="113"/>
      <c r="SYR80" s="113"/>
      <c r="SYS80" s="113"/>
      <c r="SYT80" s="113"/>
      <c r="SYU80" s="113"/>
      <c r="SYV80" s="113"/>
      <c r="SYW80" s="113"/>
      <c r="SYX80" s="113"/>
      <c r="SYY80" s="113"/>
      <c r="SYZ80" s="113"/>
      <c r="SZA80" s="113"/>
      <c r="SZB80" s="113"/>
      <c r="SZI80" s="113"/>
      <c r="SZJ80" s="113"/>
      <c r="SZK80" s="113"/>
      <c r="SZL80" s="113"/>
      <c r="SZM80" s="113"/>
      <c r="SZN80" s="113"/>
      <c r="SZO80" s="113"/>
      <c r="SZP80" s="113"/>
      <c r="SZQ80" s="113"/>
      <c r="SZR80" s="113"/>
      <c r="SZS80" s="113"/>
      <c r="SZT80" s="113"/>
      <c r="SZU80" s="113"/>
      <c r="SZV80" s="113"/>
      <c r="SZW80" s="113"/>
      <c r="SZX80" s="113"/>
      <c r="SZY80" s="113"/>
      <c r="SZZ80" s="113"/>
      <c r="TAA80" s="113"/>
      <c r="TAB80" s="113"/>
      <c r="TAC80" s="113"/>
      <c r="TAD80" s="113"/>
      <c r="TAE80" s="113"/>
      <c r="TAF80" s="113"/>
      <c r="TAG80" s="113"/>
      <c r="TAH80" s="113"/>
      <c r="TAI80" s="113"/>
      <c r="TAJ80" s="113"/>
      <c r="TAK80" s="113"/>
      <c r="TAL80" s="113"/>
      <c r="TAM80" s="113"/>
      <c r="TAN80" s="113"/>
      <c r="TAO80" s="113"/>
      <c r="TAP80" s="113"/>
      <c r="TAQ80" s="113"/>
      <c r="TAR80" s="113"/>
      <c r="TAS80" s="113"/>
      <c r="TAT80" s="113"/>
      <c r="TAU80" s="113"/>
      <c r="TAV80" s="113"/>
      <c r="TAW80" s="113"/>
      <c r="TAX80" s="113"/>
      <c r="TAY80" s="113"/>
      <c r="TAZ80" s="113"/>
      <c r="TBA80" s="113"/>
      <c r="TBB80" s="113"/>
      <c r="TBC80" s="113"/>
      <c r="TBD80" s="113"/>
      <c r="TBE80" s="113"/>
      <c r="TBF80" s="113"/>
      <c r="TBG80" s="113"/>
      <c r="TBH80" s="113"/>
      <c r="TBI80" s="113"/>
      <c r="TBJ80" s="113"/>
      <c r="TBK80" s="113"/>
      <c r="TBL80" s="113"/>
      <c r="TBM80" s="113"/>
      <c r="TBN80" s="113"/>
      <c r="TBO80" s="113"/>
      <c r="TBP80" s="113"/>
      <c r="TBQ80" s="113"/>
      <c r="TBR80" s="113"/>
      <c r="TBS80" s="113"/>
      <c r="TBT80" s="113"/>
      <c r="TBU80" s="113"/>
      <c r="TBV80" s="113"/>
      <c r="TBW80" s="113"/>
      <c r="TBX80" s="113"/>
      <c r="TBY80" s="113"/>
      <c r="TBZ80" s="113"/>
      <c r="TCA80" s="113"/>
      <c r="TCB80" s="113"/>
      <c r="TCC80" s="113"/>
      <c r="TCD80" s="113"/>
      <c r="TCE80" s="113"/>
      <c r="TCF80" s="113"/>
      <c r="TCG80" s="113"/>
      <c r="TCH80" s="113"/>
      <c r="TCI80" s="113"/>
      <c r="TCJ80" s="113"/>
      <c r="TCK80" s="113"/>
      <c r="TCL80" s="113"/>
      <c r="TCM80" s="113"/>
      <c r="TCN80" s="113"/>
      <c r="TCO80" s="113"/>
      <c r="TCP80" s="113"/>
      <c r="TCQ80" s="113"/>
      <c r="TCR80" s="113"/>
      <c r="TCS80" s="113"/>
      <c r="TCT80" s="113"/>
      <c r="TCU80" s="113"/>
      <c r="TCV80" s="113"/>
      <c r="TCW80" s="113"/>
      <c r="TCX80" s="113"/>
      <c r="TCY80" s="113"/>
      <c r="TCZ80" s="113"/>
      <c r="TDA80" s="113"/>
      <c r="TDB80" s="113"/>
      <c r="TDC80" s="113"/>
      <c r="TDD80" s="113"/>
      <c r="TDE80" s="113"/>
      <c r="TDF80" s="113"/>
      <c r="TDG80" s="113"/>
      <c r="TDH80" s="113"/>
      <c r="TDI80" s="113"/>
      <c r="TDJ80" s="113"/>
      <c r="TDK80" s="113"/>
      <c r="TDL80" s="113"/>
      <c r="TDM80" s="113"/>
      <c r="TDN80" s="113"/>
      <c r="TDO80" s="113"/>
      <c r="TDP80" s="113"/>
      <c r="TDQ80" s="113"/>
      <c r="TDR80" s="113"/>
      <c r="TDS80" s="113"/>
      <c r="TDT80" s="113"/>
      <c r="TDU80" s="113"/>
      <c r="TDV80" s="113"/>
      <c r="TDW80" s="113"/>
      <c r="TDX80" s="113"/>
      <c r="TDY80" s="113"/>
      <c r="TDZ80" s="113"/>
      <c r="TEA80" s="113"/>
      <c r="TEB80" s="113"/>
      <c r="TEC80" s="113"/>
      <c r="TED80" s="113"/>
      <c r="TEE80" s="113"/>
      <c r="TEF80" s="113"/>
      <c r="TEG80" s="113"/>
      <c r="TEH80" s="113"/>
      <c r="TEI80" s="113"/>
      <c r="TEJ80" s="113"/>
      <c r="TEK80" s="113"/>
      <c r="TEL80" s="113"/>
      <c r="TEM80" s="113"/>
      <c r="TEN80" s="113"/>
      <c r="TEO80" s="113"/>
      <c r="TEP80" s="113"/>
      <c r="TEQ80" s="113"/>
      <c r="TER80" s="113"/>
      <c r="TES80" s="113"/>
      <c r="TET80" s="113"/>
      <c r="TEU80" s="113"/>
      <c r="TEV80" s="113"/>
      <c r="TEW80" s="113"/>
      <c r="TEX80" s="113"/>
      <c r="TEY80" s="113"/>
      <c r="TEZ80" s="113"/>
      <c r="TFA80" s="113"/>
      <c r="TFB80" s="113"/>
      <c r="TFC80" s="113"/>
      <c r="TFD80" s="113"/>
      <c r="TFE80" s="113"/>
      <c r="TFF80" s="113"/>
      <c r="TFG80" s="113"/>
      <c r="TFH80" s="113"/>
      <c r="TFI80" s="113"/>
      <c r="TFJ80" s="113"/>
      <c r="TFK80" s="113"/>
      <c r="TFL80" s="113"/>
      <c r="TFM80" s="113"/>
      <c r="TFN80" s="113"/>
      <c r="TFO80" s="113"/>
      <c r="TFP80" s="113"/>
      <c r="TFQ80" s="113"/>
      <c r="TFR80" s="113"/>
      <c r="TFS80" s="113"/>
      <c r="TFT80" s="113"/>
      <c r="TFU80" s="113"/>
      <c r="TFV80" s="113"/>
      <c r="TFW80" s="113"/>
      <c r="TFX80" s="113"/>
      <c r="TFY80" s="113"/>
      <c r="TFZ80" s="113"/>
      <c r="TGA80" s="113"/>
      <c r="TGB80" s="113"/>
      <c r="TGC80" s="113"/>
      <c r="TGD80" s="113"/>
      <c r="TGE80" s="113"/>
      <c r="TGF80" s="113"/>
      <c r="TGG80" s="113"/>
      <c r="TGH80" s="113"/>
      <c r="TGI80" s="113"/>
      <c r="TGJ80" s="113"/>
      <c r="TGK80" s="113"/>
      <c r="TGL80" s="113"/>
      <c r="TGM80" s="113"/>
      <c r="TGN80" s="113"/>
      <c r="TGO80" s="113"/>
      <c r="TGP80" s="113"/>
      <c r="TGQ80" s="113"/>
      <c r="TGR80" s="113"/>
      <c r="TGS80" s="113"/>
      <c r="TGT80" s="113"/>
      <c r="TGU80" s="113"/>
      <c r="TGV80" s="113"/>
      <c r="TGW80" s="113"/>
      <c r="TGX80" s="113"/>
      <c r="TGY80" s="113"/>
      <c r="TGZ80" s="113"/>
      <c r="THA80" s="113"/>
      <c r="THB80" s="113"/>
      <c r="THC80" s="113"/>
      <c r="THD80" s="113"/>
      <c r="THE80" s="113"/>
      <c r="THF80" s="113"/>
      <c r="THG80" s="113"/>
      <c r="THH80" s="113"/>
      <c r="THI80" s="113"/>
      <c r="THJ80" s="113"/>
      <c r="THK80" s="113"/>
      <c r="THL80" s="113"/>
      <c r="THM80" s="113"/>
      <c r="THN80" s="113"/>
      <c r="THO80" s="113"/>
      <c r="THP80" s="113"/>
      <c r="THQ80" s="113"/>
      <c r="THR80" s="113"/>
      <c r="THS80" s="113"/>
      <c r="THT80" s="113"/>
      <c r="THU80" s="113"/>
      <c r="THV80" s="113"/>
      <c r="THW80" s="113"/>
      <c r="THX80" s="113"/>
      <c r="THY80" s="113"/>
      <c r="THZ80" s="113"/>
      <c r="TIA80" s="113"/>
      <c r="TIB80" s="113"/>
      <c r="TIC80" s="113"/>
      <c r="TID80" s="113"/>
      <c r="TIE80" s="113"/>
      <c r="TIF80" s="113"/>
      <c r="TIG80" s="113"/>
      <c r="TIH80" s="113"/>
      <c r="TII80" s="113"/>
      <c r="TIJ80" s="113"/>
      <c r="TIK80" s="113"/>
      <c r="TIL80" s="113"/>
      <c r="TIM80" s="113"/>
      <c r="TIN80" s="113"/>
      <c r="TIO80" s="113"/>
      <c r="TIP80" s="113"/>
      <c r="TIQ80" s="113"/>
      <c r="TIR80" s="113"/>
      <c r="TIS80" s="113"/>
      <c r="TIT80" s="113"/>
      <c r="TIU80" s="113"/>
      <c r="TIV80" s="113"/>
      <c r="TIW80" s="113"/>
      <c r="TIX80" s="113"/>
      <c r="TJE80" s="113"/>
      <c r="TJF80" s="113"/>
      <c r="TJG80" s="113"/>
      <c r="TJH80" s="113"/>
      <c r="TJI80" s="113"/>
      <c r="TJJ80" s="113"/>
      <c r="TJK80" s="113"/>
      <c r="TJL80" s="113"/>
      <c r="TJM80" s="113"/>
      <c r="TJN80" s="113"/>
      <c r="TJO80" s="113"/>
      <c r="TJP80" s="113"/>
      <c r="TJQ80" s="113"/>
      <c r="TJR80" s="113"/>
      <c r="TJS80" s="113"/>
      <c r="TJT80" s="113"/>
      <c r="TJU80" s="113"/>
      <c r="TJV80" s="113"/>
      <c r="TJW80" s="113"/>
      <c r="TJX80" s="113"/>
      <c r="TJY80" s="113"/>
      <c r="TJZ80" s="113"/>
      <c r="TKA80" s="113"/>
      <c r="TKB80" s="113"/>
      <c r="TKC80" s="113"/>
      <c r="TKD80" s="113"/>
      <c r="TKE80" s="113"/>
      <c r="TKF80" s="113"/>
      <c r="TKG80" s="113"/>
      <c r="TKH80" s="113"/>
      <c r="TKI80" s="113"/>
      <c r="TKJ80" s="113"/>
      <c r="TKK80" s="113"/>
      <c r="TKL80" s="113"/>
      <c r="TKM80" s="113"/>
      <c r="TKN80" s="113"/>
      <c r="TKO80" s="113"/>
      <c r="TKP80" s="113"/>
      <c r="TKQ80" s="113"/>
      <c r="TKR80" s="113"/>
      <c r="TKS80" s="113"/>
      <c r="TKT80" s="113"/>
      <c r="TKU80" s="113"/>
      <c r="TKV80" s="113"/>
      <c r="TKW80" s="113"/>
      <c r="TKX80" s="113"/>
      <c r="TKY80" s="113"/>
      <c r="TKZ80" s="113"/>
      <c r="TLA80" s="113"/>
      <c r="TLB80" s="113"/>
      <c r="TLC80" s="113"/>
      <c r="TLD80" s="113"/>
      <c r="TLE80" s="113"/>
      <c r="TLF80" s="113"/>
      <c r="TLG80" s="113"/>
      <c r="TLH80" s="113"/>
      <c r="TLI80" s="113"/>
      <c r="TLJ80" s="113"/>
      <c r="TLK80" s="113"/>
      <c r="TLL80" s="113"/>
      <c r="TLM80" s="113"/>
      <c r="TLN80" s="113"/>
      <c r="TLO80" s="113"/>
      <c r="TLP80" s="113"/>
      <c r="TLQ80" s="113"/>
      <c r="TLR80" s="113"/>
      <c r="TLS80" s="113"/>
      <c r="TLT80" s="113"/>
      <c r="TLU80" s="113"/>
      <c r="TLV80" s="113"/>
      <c r="TLW80" s="113"/>
      <c r="TLX80" s="113"/>
      <c r="TLY80" s="113"/>
      <c r="TLZ80" s="113"/>
      <c r="TMA80" s="113"/>
      <c r="TMB80" s="113"/>
      <c r="TMC80" s="113"/>
      <c r="TMD80" s="113"/>
      <c r="TME80" s="113"/>
      <c r="TMF80" s="113"/>
      <c r="TMG80" s="113"/>
      <c r="TMH80" s="113"/>
      <c r="TMI80" s="113"/>
      <c r="TMJ80" s="113"/>
      <c r="TMK80" s="113"/>
      <c r="TML80" s="113"/>
      <c r="TMM80" s="113"/>
      <c r="TMN80" s="113"/>
      <c r="TMO80" s="113"/>
      <c r="TMP80" s="113"/>
      <c r="TMQ80" s="113"/>
      <c r="TMR80" s="113"/>
      <c r="TMS80" s="113"/>
      <c r="TMT80" s="113"/>
      <c r="TMU80" s="113"/>
      <c r="TMV80" s="113"/>
      <c r="TMW80" s="113"/>
      <c r="TMX80" s="113"/>
      <c r="TMY80" s="113"/>
      <c r="TMZ80" s="113"/>
      <c r="TNA80" s="113"/>
      <c r="TNB80" s="113"/>
      <c r="TNC80" s="113"/>
      <c r="TND80" s="113"/>
      <c r="TNE80" s="113"/>
      <c r="TNF80" s="113"/>
      <c r="TNG80" s="113"/>
      <c r="TNH80" s="113"/>
      <c r="TNI80" s="113"/>
      <c r="TNJ80" s="113"/>
      <c r="TNK80" s="113"/>
      <c r="TNL80" s="113"/>
      <c r="TNM80" s="113"/>
      <c r="TNN80" s="113"/>
      <c r="TNO80" s="113"/>
      <c r="TNP80" s="113"/>
      <c r="TNQ80" s="113"/>
      <c r="TNR80" s="113"/>
      <c r="TNS80" s="113"/>
      <c r="TNT80" s="113"/>
      <c r="TNU80" s="113"/>
      <c r="TNV80" s="113"/>
      <c r="TNW80" s="113"/>
      <c r="TNX80" s="113"/>
      <c r="TNY80" s="113"/>
      <c r="TNZ80" s="113"/>
      <c r="TOA80" s="113"/>
      <c r="TOB80" s="113"/>
      <c r="TOC80" s="113"/>
      <c r="TOD80" s="113"/>
      <c r="TOE80" s="113"/>
      <c r="TOF80" s="113"/>
      <c r="TOG80" s="113"/>
      <c r="TOH80" s="113"/>
      <c r="TOI80" s="113"/>
      <c r="TOJ80" s="113"/>
      <c r="TOK80" s="113"/>
      <c r="TOL80" s="113"/>
      <c r="TOM80" s="113"/>
      <c r="TON80" s="113"/>
      <c r="TOO80" s="113"/>
      <c r="TOP80" s="113"/>
      <c r="TOQ80" s="113"/>
      <c r="TOR80" s="113"/>
      <c r="TOS80" s="113"/>
      <c r="TOT80" s="113"/>
      <c r="TOU80" s="113"/>
      <c r="TOV80" s="113"/>
      <c r="TOW80" s="113"/>
      <c r="TOX80" s="113"/>
      <c r="TOY80" s="113"/>
      <c r="TOZ80" s="113"/>
      <c r="TPA80" s="113"/>
      <c r="TPB80" s="113"/>
      <c r="TPC80" s="113"/>
      <c r="TPD80" s="113"/>
      <c r="TPE80" s="113"/>
      <c r="TPF80" s="113"/>
      <c r="TPG80" s="113"/>
      <c r="TPH80" s="113"/>
      <c r="TPI80" s="113"/>
      <c r="TPJ80" s="113"/>
      <c r="TPK80" s="113"/>
      <c r="TPL80" s="113"/>
      <c r="TPM80" s="113"/>
      <c r="TPN80" s="113"/>
      <c r="TPO80" s="113"/>
      <c r="TPP80" s="113"/>
      <c r="TPQ80" s="113"/>
      <c r="TPR80" s="113"/>
      <c r="TPS80" s="113"/>
      <c r="TPT80" s="113"/>
      <c r="TPU80" s="113"/>
      <c r="TPV80" s="113"/>
      <c r="TPW80" s="113"/>
      <c r="TPX80" s="113"/>
      <c r="TPY80" s="113"/>
      <c r="TPZ80" s="113"/>
      <c r="TQA80" s="113"/>
      <c r="TQB80" s="113"/>
      <c r="TQC80" s="113"/>
      <c r="TQD80" s="113"/>
      <c r="TQE80" s="113"/>
      <c r="TQF80" s="113"/>
      <c r="TQG80" s="113"/>
      <c r="TQH80" s="113"/>
      <c r="TQI80" s="113"/>
      <c r="TQJ80" s="113"/>
      <c r="TQK80" s="113"/>
      <c r="TQL80" s="113"/>
      <c r="TQM80" s="113"/>
      <c r="TQN80" s="113"/>
      <c r="TQO80" s="113"/>
      <c r="TQP80" s="113"/>
      <c r="TQQ80" s="113"/>
      <c r="TQR80" s="113"/>
      <c r="TQS80" s="113"/>
      <c r="TQT80" s="113"/>
      <c r="TQU80" s="113"/>
      <c r="TQV80" s="113"/>
      <c r="TQW80" s="113"/>
      <c r="TQX80" s="113"/>
      <c r="TQY80" s="113"/>
      <c r="TQZ80" s="113"/>
      <c r="TRA80" s="113"/>
      <c r="TRB80" s="113"/>
      <c r="TRC80" s="113"/>
      <c r="TRD80" s="113"/>
      <c r="TRE80" s="113"/>
      <c r="TRF80" s="113"/>
      <c r="TRG80" s="113"/>
      <c r="TRH80" s="113"/>
      <c r="TRI80" s="113"/>
      <c r="TRJ80" s="113"/>
      <c r="TRK80" s="113"/>
      <c r="TRL80" s="113"/>
      <c r="TRM80" s="113"/>
      <c r="TRN80" s="113"/>
      <c r="TRO80" s="113"/>
      <c r="TRP80" s="113"/>
      <c r="TRQ80" s="113"/>
      <c r="TRR80" s="113"/>
      <c r="TRS80" s="113"/>
      <c r="TRT80" s="113"/>
      <c r="TRU80" s="113"/>
      <c r="TRV80" s="113"/>
      <c r="TRW80" s="113"/>
      <c r="TRX80" s="113"/>
      <c r="TRY80" s="113"/>
      <c r="TRZ80" s="113"/>
      <c r="TSA80" s="113"/>
      <c r="TSB80" s="113"/>
      <c r="TSC80" s="113"/>
      <c r="TSD80" s="113"/>
      <c r="TSE80" s="113"/>
      <c r="TSF80" s="113"/>
      <c r="TSG80" s="113"/>
      <c r="TSH80" s="113"/>
      <c r="TSI80" s="113"/>
      <c r="TSJ80" s="113"/>
      <c r="TSK80" s="113"/>
      <c r="TSL80" s="113"/>
      <c r="TSM80" s="113"/>
      <c r="TSN80" s="113"/>
      <c r="TSO80" s="113"/>
      <c r="TSP80" s="113"/>
      <c r="TSQ80" s="113"/>
      <c r="TSR80" s="113"/>
      <c r="TSS80" s="113"/>
      <c r="TST80" s="113"/>
      <c r="TTA80" s="113"/>
      <c r="TTB80" s="113"/>
      <c r="TTC80" s="113"/>
      <c r="TTD80" s="113"/>
      <c r="TTE80" s="113"/>
      <c r="TTF80" s="113"/>
      <c r="TTG80" s="113"/>
      <c r="TTH80" s="113"/>
      <c r="TTI80" s="113"/>
      <c r="TTJ80" s="113"/>
      <c r="TTK80" s="113"/>
      <c r="TTL80" s="113"/>
      <c r="TTM80" s="113"/>
      <c r="TTN80" s="113"/>
      <c r="TTO80" s="113"/>
      <c r="TTP80" s="113"/>
      <c r="TTQ80" s="113"/>
      <c r="TTR80" s="113"/>
      <c r="TTS80" s="113"/>
      <c r="TTT80" s="113"/>
      <c r="TTU80" s="113"/>
      <c r="TTV80" s="113"/>
      <c r="TTW80" s="113"/>
      <c r="TTX80" s="113"/>
      <c r="TTY80" s="113"/>
      <c r="TTZ80" s="113"/>
      <c r="TUA80" s="113"/>
      <c r="TUB80" s="113"/>
      <c r="TUC80" s="113"/>
      <c r="TUD80" s="113"/>
      <c r="TUE80" s="113"/>
      <c r="TUF80" s="113"/>
      <c r="TUG80" s="113"/>
      <c r="TUH80" s="113"/>
      <c r="TUI80" s="113"/>
      <c r="TUJ80" s="113"/>
      <c r="TUK80" s="113"/>
      <c r="TUL80" s="113"/>
      <c r="TUM80" s="113"/>
      <c r="TUN80" s="113"/>
      <c r="TUO80" s="113"/>
      <c r="TUP80" s="113"/>
      <c r="TUQ80" s="113"/>
      <c r="TUR80" s="113"/>
      <c r="TUS80" s="113"/>
      <c r="TUT80" s="113"/>
      <c r="TUU80" s="113"/>
      <c r="TUV80" s="113"/>
      <c r="TUW80" s="113"/>
      <c r="TUX80" s="113"/>
      <c r="TUY80" s="113"/>
      <c r="TUZ80" s="113"/>
      <c r="TVA80" s="113"/>
      <c r="TVB80" s="113"/>
      <c r="TVC80" s="113"/>
      <c r="TVD80" s="113"/>
      <c r="TVE80" s="113"/>
      <c r="TVF80" s="113"/>
      <c r="TVG80" s="113"/>
      <c r="TVH80" s="113"/>
      <c r="TVI80" s="113"/>
      <c r="TVJ80" s="113"/>
      <c r="TVK80" s="113"/>
      <c r="TVL80" s="113"/>
      <c r="TVM80" s="113"/>
      <c r="TVN80" s="113"/>
      <c r="TVO80" s="113"/>
      <c r="TVP80" s="113"/>
      <c r="TVQ80" s="113"/>
      <c r="TVR80" s="113"/>
      <c r="TVS80" s="113"/>
      <c r="TVT80" s="113"/>
      <c r="TVU80" s="113"/>
      <c r="TVV80" s="113"/>
      <c r="TVW80" s="113"/>
      <c r="TVX80" s="113"/>
      <c r="TVY80" s="113"/>
      <c r="TVZ80" s="113"/>
      <c r="TWA80" s="113"/>
      <c r="TWB80" s="113"/>
      <c r="TWC80" s="113"/>
      <c r="TWD80" s="113"/>
      <c r="TWE80" s="113"/>
      <c r="TWF80" s="113"/>
      <c r="TWG80" s="113"/>
      <c r="TWH80" s="113"/>
      <c r="TWI80" s="113"/>
      <c r="TWJ80" s="113"/>
      <c r="TWK80" s="113"/>
      <c r="TWL80" s="113"/>
      <c r="TWM80" s="113"/>
      <c r="TWN80" s="113"/>
      <c r="TWO80" s="113"/>
      <c r="TWP80" s="113"/>
      <c r="TWQ80" s="113"/>
      <c r="TWR80" s="113"/>
      <c r="TWS80" s="113"/>
      <c r="TWT80" s="113"/>
      <c r="TWU80" s="113"/>
      <c r="TWV80" s="113"/>
      <c r="TWW80" s="113"/>
      <c r="TWX80" s="113"/>
      <c r="TWY80" s="113"/>
      <c r="TWZ80" s="113"/>
      <c r="TXA80" s="113"/>
      <c r="TXB80" s="113"/>
      <c r="TXC80" s="113"/>
      <c r="TXD80" s="113"/>
      <c r="TXE80" s="113"/>
      <c r="TXF80" s="113"/>
      <c r="TXG80" s="113"/>
      <c r="TXH80" s="113"/>
      <c r="TXI80" s="113"/>
      <c r="TXJ80" s="113"/>
      <c r="TXK80" s="113"/>
      <c r="TXL80" s="113"/>
      <c r="TXM80" s="113"/>
      <c r="TXN80" s="113"/>
      <c r="TXO80" s="113"/>
      <c r="TXP80" s="113"/>
      <c r="TXQ80" s="113"/>
      <c r="TXR80" s="113"/>
      <c r="TXS80" s="113"/>
      <c r="TXT80" s="113"/>
      <c r="TXU80" s="113"/>
      <c r="TXV80" s="113"/>
      <c r="TXW80" s="113"/>
      <c r="TXX80" s="113"/>
      <c r="TXY80" s="113"/>
      <c r="TXZ80" s="113"/>
      <c r="TYA80" s="113"/>
      <c r="TYB80" s="113"/>
      <c r="TYC80" s="113"/>
      <c r="TYD80" s="113"/>
      <c r="TYE80" s="113"/>
      <c r="TYF80" s="113"/>
      <c r="TYG80" s="113"/>
      <c r="TYH80" s="113"/>
      <c r="TYI80" s="113"/>
      <c r="TYJ80" s="113"/>
      <c r="TYK80" s="113"/>
      <c r="TYL80" s="113"/>
      <c r="TYM80" s="113"/>
      <c r="TYN80" s="113"/>
      <c r="TYO80" s="113"/>
      <c r="TYP80" s="113"/>
      <c r="TYQ80" s="113"/>
      <c r="TYR80" s="113"/>
      <c r="TYS80" s="113"/>
      <c r="TYT80" s="113"/>
      <c r="TYU80" s="113"/>
      <c r="TYV80" s="113"/>
      <c r="TYW80" s="113"/>
      <c r="TYX80" s="113"/>
      <c r="TYY80" s="113"/>
      <c r="TYZ80" s="113"/>
      <c r="TZA80" s="113"/>
      <c r="TZB80" s="113"/>
      <c r="TZC80" s="113"/>
      <c r="TZD80" s="113"/>
      <c r="TZE80" s="113"/>
      <c r="TZF80" s="113"/>
      <c r="TZG80" s="113"/>
      <c r="TZH80" s="113"/>
      <c r="TZI80" s="113"/>
      <c r="TZJ80" s="113"/>
      <c r="TZK80" s="113"/>
      <c r="TZL80" s="113"/>
      <c r="TZM80" s="113"/>
      <c r="TZN80" s="113"/>
      <c r="TZO80" s="113"/>
      <c r="TZP80" s="113"/>
      <c r="TZQ80" s="113"/>
      <c r="TZR80" s="113"/>
      <c r="TZS80" s="113"/>
      <c r="TZT80" s="113"/>
      <c r="TZU80" s="113"/>
      <c r="TZV80" s="113"/>
      <c r="TZW80" s="113"/>
      <c r="TZX80" s="113"/>
      <c r="TZY80" s="113"/>
      <c r="TZZ80" s="113"/>
      <c r="UAA80" s="113"/>
      <c r="UAB80" s="113"/>
      <c r="UAC80" s="113"/>
      <c r="UAD80" s="113"/>
      <c r="UAE80" s="113"/>
      <c r="UAF80" s="113"/>
      <c r="UAG80" s="113"/>
      <c r="UAH80" s="113"/>
      <c r="UAI80" s="113"/>
      <c r="UAJ80" s="113"/>
      <c r="UAK80" s="113"/>
      <c r="UAL80" s="113"/>
      <c r="UAM80" s="113"/>
      <c r="UAN80" s="113"/>
      <c r="UAO80" s="113"/>
      <c r="UAP80" s="113"/>
      <c r="UAQ80" s="113"/>
      <c r="UAR80" s="113"/>
      <c r="UAS80" s="113"/>
      <c r="UAT80" s="113"/>
      <c r="UAU80" s="113"/>
      <c r="UAV80" s="113"/>
      <c r="UAW80" s="113"/>
      <c r="UAX80" s="113"/>
      <c r="UAY80" s="113"/>
      <c r="UAZ80" s="113"/>
      <c r="UBA80" s="113"/>
      <c r="UBB80" s="113"/>
      <c r="UBC80" s="113"/>
      <c r="UBD80" s="113"/>
      <c r="UBE80" s="113"/>
      <c r="UBF80" s="113"/>
      <c r="UBG80" s="113"/>
      <c r="UBH80" s="113"/>
      <c r="UBI80" s="113"/>
      <c r="UBJ80" s="113"/>
      <c r="UBK80" s="113"/>
      <c r="UBL80" s="113"/>
      <c r="UBM80" s="113"/>
      <c r="UBN80" s="113"/>
      <c r="UBO80" s="113"/>
      <c r="UBP80" s="113"/>
      <c r="UBQ80" s="113"/>
      <c r="UBR80" s="113"/>
      <c r="UBS80" s="113"/>
      <c r="UBT80" s="113"/>
      <c r="UBU80" s="113"/>
      <c r="UBV80" s="113"/>
      <c r="UBW80" s="113"/>
      <c r="UBX80" s="113"/>
      <c r="UBY80" s="113"/>
      <c r="UBZ80" s="113"/>
      <c r="UCA80" s="113"/>
      <c r="UCB80" s="113"/>
      <c r="UCC80" s="113"/>
      <c r="UCD80" s="113"/>
      <c r="UCE80" s="113"/>
      <c r="UCF80" s="113"/>
      <c r="UCG80" s="113"/>
      <c r="UCH80" s="113"/>
      <c r="UCI80" s="113"/>
      <c r="UCJ80" s="113"/>
      <c r="UCK80" s="113"/>
      <c r="UCL80" s="113"/>
      <c r="UCM80" s="113"/>
      <c r="UCN80" s="113"/>
      <c r="UCO80" s="113"/>
      <c r="UCP80" s="113"/>
      <c r="UCW80" s="113"/>
      <c r="UCX80" s="113"/>
      <c r="UCY80" s="113"/>
      <c r="UCZ80" s="113"/>
      <c r="UDA80" s="113"/>
      <c r="UDB80" s="113"/>
      <c r="UDC80" s="113"/>
      <c r="UDD80" s="113"/>
      <c r="UDE80" s="113"/>
      <c r="UDF80" s="113"/>
      <c r="UDG80" s="113"/>
      <c r="UDH80" s="113"/>
      <c r="UDI80" s="113"/>
      <c r="UDJ80" s="113"/>
      <c r="UDK80" s="113"/>
      <c r="UDL80" s="113"/>
      <c r="UDM80" s="113"/>
      <c r="UDN80" s="113"/>
      <c r="UDO80" s="113"/>
      <c r="UDP80" s="113"/>
      <c r="UDQ80" s="113"/>
      <c r="UDR80" s="113"/>
      <c r="UDS80" s="113"/>
      <c r="UDT80" s="113"/>
      <c r="UDU80" s="113"/>
      <c r="UDV80" s="113"/>
      <c r="UDW80" s="113"/>
      <c r="UDX80" s="113"/>
      <c r="UDY80" s="113"/>
      <c r="UDZ80" s="113"/>
      <c r="UEA80" s="113"/>
      <c r="UEB80" s="113"/>
      <c r="UEC80" s="113"/>
      <c r="UED80" s="113"/>
      <c r="UEE80" s="113"/>
      <c r="UEF80" s="113"/>
      <c r="UEG80" s="113"/>
      <c r="UEH80" s="113"/>
      <c r="UEI80" s="113"/>
      <c r="UEJ80" s="113"/>
      <c r="UEK80" s="113"/>
      <c r="UEL80" s="113"/>
      <c r="UEM80" s="113"/>
      <c r="UEN80" s="113"/>
      <c r="UEO80" s="113"/>
      <c r="UEP80" s="113"/>
      <c r="UEQ80" s="113"/>
      <c r="UER80" s="113"/>
      <c r="UES80" s="113"/>
      <c r="UET80" s="113"/>
      <c r="UEU80" s="113"/>
      <c r="UEV80" s="113"/>
      <c r="UEW80" s="113"/>
      <c r="UEX80" s="113"/>
      <c r="UEY80" s="113"/>
      <c r="UEZ80" s="113"/>
      <c r="UFA80" s="113"/>
      <c r="UFB80" s="113"/>
      <c r="UFC80" s="113"/>
      <c r="UFD80" s="113"/>
      <c r="UFE80" s="113"/>
      <c r="UFF80" s="113"/>
      <c r="UFG80" s="113"/>
      <c r="UFH80" s="113"/>
      <c r="UFI80" s="113"/>
      <c r="UFJ80" s="113"/>
      <c r="UFK80" s="113"/>
      <c r="UFL80" s="113"/>
      <c r="UFM80" s="113"/>
      <c r="UFN80" s="113"/>
      <c r="UFO80" s="113"/>
      <c r="UFP80" s="113"/>
      <c r="UFQ80" s="113"/>
      <c r="UFR80" s="113"/>
      <c r="UFS80" s="113"/>
      <c r="UFT80" s="113"/>
      <c r="UFU80" s="113"/>
      <c r="UFV80" s="113"/>
      <c r="UFW80" s="113"/>
      <c r="UFX80" s="113"/>
      <c r="UFY80" s="113"/>
      <c r="UFZ80" s="113"/>
      <c r="UGA80" s="113"/>
      <c r="UGB80" s="113"/>
      <c r="UGC80" s="113"/>
      <c r="UGD80" s="113"/>
      <c r="UGE80" s="113"/>
      <c r="UGF80" s="113"/>
      <c r="UGG80" s="113"/>
      <c r="UGH80" s="113"/>
      <c r="UGI80" s="113"/>
      <c r="UGJ80" s="113"/>
      <c r="UGK80" s="113"/>
      <c r="UGL80" s="113"/>
      <c r="UGM80" s="113"/>
      <c r="UGN80" s="113"/>
      <c r="UGO80" s="113"/>
      <c r="UGP80" s="113"/>
      <c r="UGQ80" s="113"/>
      <c r="UGR80" s="113"/>
      <c r="UGS80" s="113"/>
      <c r="UGT80" s="113"/>
      <c r="UGU80" s="113"/>
      <c r="UGV80" s="113"/>
      <c r="UGW80" s="113"/>
      <c r="UGX80" s="113"/>
      <c r="UGY80" s="113"/>
      <c r="UGZ80" s="113"/>
      <c r="UHA80" s="113"/>
      <c r="UHB80" s="113"/>
      <c r="UHC80" s="113"/>
      <c r="UHD80" s="113"/>
      <c r="UHE80" s="113"/>
      <c r="UHF80" s="113"/>
      <c r="UHG80" s="113"/>
      <c r="UHH80" s="113"/>
      <c r="UHI80" s="113"/>
      <c r="UHJ80" s="113"/>
      <c r="UHK80" s="113"/>
      <c r="UHL80" s="113"/>
      <c r="UHM80" s="113"/>
      <c r="UHN80" s="113"/>
      <c r="UHO80" s="113"/>
      <c r="UHP80" s="113"/>
      <c r="UHQ80" s="113"/>
      <c r="UHR80" s="113"/>
      <c r="UHS80" s="113"/>
      <c r="UHT80" s="113"/>
      <c r="UHU80" s="113"/>
      <c r="UHV80" s="113"/>
      <c r="UHW80" s="113"/>
      <c r="UHX80" s="113"/>
      <c r="UHY80" s="113"/>
      <c r="UHZ80" s="113"/>
      <c r="UIA80" s="113"/>
      <c r="UIB80" s="113"/>
      <c r="UIC80" s="113"/>
      <c r="UID80" s="113"/>
      <c r="UIE80" s="113"/>
      <c r="UIF80" s="113"/>
      <c r="UIG80" s="113"/>
      <c r="UIH80" s="113"/>
      <c r="UII80" s="113"/>
      <c r="UIJ80" s="113"/>
      <c r="UIK80" s="113"/>
      <c r="UIL80" s="113"/>
      <c r="UIM80" s="113"/>
      <c r="UIN80" s="113"/>
      <c r="UIO80" s="113"/>
      <c r="UIP80" s="113"/>
      <c r="UIQ80" s="113"/>
      <c r="UIR80" s="113"/>
      <c r="UIS80" s="113"/>
      <c r="UIT80" s="113"/>
      <c r="UIU80" s="113"/>
      <c r="UIV80" s="113"/>
      <c r="UIW80" s="113"/>
      <c r="UIX80" s="113"/>
      <c r="UIY80" s="113"/>
      <c r="UIZ80" s="113"/>
      <c r="UJA80" s="113"/>
      <c r="UJB80" s="113"/>
      <c r="UJC80" s="113"/>
      <c r="UJD80" s="113"/>
      <c r="UJE80" s="113"/>
      <c r="UJF80" s="113"/>
      <c r="UJG80" s="113"/>
      <c r="UJH80" s="113"/>
      <c r="UJI80" s="113"/>
      <c r="UJJ80" s="113"/>
      <c r="UJK80" s="113"/>
      <c r="UJL80" s="113"/>
      <c r="UJM80" s="113"/>
      <c r="UJN80" s="113"/>
      <c r="UJO80" s="113"/>
      <c r="UJP80" s="113"/>
      <c r="UJQ80" s="113"/>
      <c r="UJR80" s="113"/>
      <c r="UJS80" s="113"/>
      <c r="UJT80" s="113"/>
      <c r="UJU80" s="113"/>
      <c r="UJV80" s="113"/>
      <c r="UJW80" s="113"/>
      <c r="UJX80" s="113"/>
      <c r="UJY80" s="113"/>
      <c r="UJZ80" s="113"/>
      <c r="UKA80" s="113"/>
      <c r="UKB80" s="113"/>
      <c r="UKC80" s="113"/>
      <c r="UKD80" s="113"/>
      <c r="UKE80" s="113"/>
      <c r="UKF80" s="113"/>
      <c r="UKG80" s="113"/>
      <c r="UKH80" s="113"/>
      <c r="UKI80" s="113"/>
      <c r="UKJ80" s="113"/>
      <c r="UKK80" s="113"/>
      <c r="UKL80" s="113"/>
      <c r="UKM80" s="113"/>
      <c r="UKN80" s="113"/>
      <c r="UKO80" s="113"/>
      <c r="UKP80" s="113"/>
      <c r="UKQ80" s="113"/>
      <c r="UKR80" s="113"/>
      <c r="UKS80" s="113"/>
      <c r="UKT80" s="113"/>
      <c r="UKU80" s="113"/>
      <c r="UKV80" s="113"/>
      <c r="UKW80" s="113"/>
      <c r="UKX80" s="113"/>
      <c r="UKY80" s="113"/>
      <c r="UKZ80" s="113"/>
      <c r="ULA80" s="113"/>
      <c r="ULB80" s="113"/>
      <c r="ULC80" s="113"/>
      <c r="ULD80" s="113"/>
      <c r="ULE80" s="113"/>
      <c r="ULF80" s="113"/>
      <c r="ULG80" s="113"/>
      <c r="ULH80" s="113"/>
      <c r="ULI80" s="113"/>
      <c r="ULJ80" s="113"/>
      <c r="ULK80" s="113"/>
      <c r="ULL80" s="113"/>
      <c r="ULM80" s="113"/>
      <c r="ULN80" s="113"/>
      <c r="ULO80" s="113"/>
      <c r="ULP80" s="113"/>
      <c r="ULQ80" s="113"/>
      <c r="ULR80" s="113"/>
      <c r="ULS80" s="113"/>
      <c r="ULT80" s="113"/>
      <c r="ULU80" s="113"/>
      <c r="ULV80" s="113"/>
      <c r="ULW80" s="113"/>
      <c r="ULX80" s="113"/>
      <c r="ULY80" s="113"/>
      <c r="ULZ80" s="113"/>
      <c r="UMA80" s="113"/>
      <c r="UMB80" s="113"/>
      <c r="UMC80" s="113"/>
      <c r="UMD80" s="113"/>
      <c r="UME80" s="113"/>
      <c r="UMF80" s="113"/>
      <c r="UMG80" s="113"/>
      <c r="UMH80" s="113"/>
      <c r="UMI80" s="113"/>
      <c r="UMJ80" s="113"/>
      <c r="UMK80" s="113"/>
      <c r="UML80" s="113"/>
      <c r="UMS80" s="113"/>
      <c r="UMT80" s="113"/>
      <c r="UMU80" s="113"/>
      <c r="UMV80" s="113"/>
      <c r="UMW80" s="113"/>
      <c r="UMX80" s="113"/>
      <c r="UMY80" s="113"/>
      <c r="UMZ80" s="113"/>
      <c r="UNA80" s="113"/>
      <c r="UNB80" s="113"/>
      <c r="UNC80" s="113"/>
      <c r="UND80" s="113"/>
      <c r="UNE80" s="113"/>
      <c r="UNF80" s="113"/>
      <c r="UNG80" s="113"/>
      <c r="UNH80" s="113"/>
      <c r="UNI80" s="113"/>
      <c r="UNJ80" s="113"/>
      <c r="UNK80" s="113"/>
      <c r="UNL80" s="113"/>
      <c r="UNM80" s="113"/>
      <c r="UNN80" s="113"/>
      <c r="UNO80" s="113"/>
      <c r="UNP80" s="113"/>
      <c r="UNQ80" s="113"/>
      <c r="UNR80" s="113"/>
      <c r="UNS80" s="113"/>
      <c r="UNT80" s="113"/>
      <c r="UNU80" s="113"/>
      <c r="UNV80" s="113"/>
      <c r="UNW80" s="113"/>
      <c r="UNX80" s="113"/>
      <c r="UNY80" s="113"/>
      <c r="UNZ80" s="113"/>
      <c r="UOA80" s="113"/>
      <c r="UOB80" s="113"/>
      <c r="UOC80" s="113"/>
      <c r="UOD80" s="113"/>
      <c r="UOE80" s="113"/>
      <c r="UOF80" s="113"/>
      <c r="UOG80" s="113"/>
      <c r="UOH80" s="113"/>
      <c r="UOI80" s="113"/>
      <c r="UOJ80" s="113"/>
      <c r="UOK80" s="113"/>
      <c r="UOL80" s="113"/>
      <c r="UOM80" s="113"/>
      <c r="UON80" s="113"/>
      <c r="UOO80" s="113"/>
      <c r="UOP80" s="113"/>
      <c r="UOQ80" s="113"/>
      <c r="UOR80" s="113"/>
      <c r="UOS80" s="113"/>
      <c r="UOT80" s="113"/>
      <c r="UOU80" s="113"/>
      <c r="UOV80" s="113"/>
      <c r="UOW80" s="113"/>
      <c r="UOX80" s="113"/>
      <c r="UOY80" s="113"/>
      <c r="UOZ80" s="113"/>
      <c r="UPA80" s="113"/>
      <c r="UPB80" s="113"/>
      <c r="UPC80" s="113"/>
      <c r="UPD80" s="113"/>
      <c r="UPE80" s="113"/>
      <c r="UPF80" s="113"/>
      <c r="UPG80" s="113"/>
      <c r="UPH80" s="113"/>
      <c r="UPI80" s="113"/>
      <c r="UPJ80" s="113"/>
      <c r="UPK80" s="113"/>
      <c r="UPL80" s="113"/>
      <c r="UPM80" s="113"/>
      <c r="UPN80" s="113"/>
      <c r="UPO80" s="113"/>
      <c r="UPP80" s="113"/>
      <c r="UPQ80" s="113"/>
      <c r="UPR80" s="113"/>
      <c r="UPS80" s="113"/>
      <c r="UPT80" s="113"/>
      <c r="UPU80" s="113"/>
      <c r="UPV80" s="113"/>
      <c r="UPW80" s="113"/>
      <c r="UPX80" s="113"/>
      <c r="UPY80" s="113"/>
      <c r="UPZ80" s="113"/>
      <c r="UQA80" s="113"/>
      <c r="UQB80" s="113"/>
      <c r="UQC80" s="113"/>
      <c r="UQD80" s="113"/>
      <c r="UQE80" s="113"/>
      <c r="UQF80" s="113"/>
      <c r="UQG80" s="113"/>
      <c r="UQH80" s="113"/>
      <c r="UQI80" s="113"/>
      <c r="UQJ80" s="113"/>
      <c r="UQK80" s="113"/>
      <c r="UQL80" s="113"/>
      <c r="UQM80" s="113"/>
      <c r="UQN80" s="113"/>
      <c r="UQO80" s="113"/>
      <c r="UQP80" s="113"/>
      <c r="UQQ80" s="113"/>
      <c r="UQR80" s="113"/>
      <c r="UQS80" s="113"/>
      <c r="UQT80" s="113"/>
      <c r="UQU80" s="113"/>
      <c r="UQV80" s="113"/>
      <c r="UQW80" s="113"/>
      <c r="UQX80" s="113"/>
      <c r="UQY80" s="113"/>
      <c r="UQZ80" s="113"/>
      <c r="URA80" s="113"/>
      <c r="URB80" s="113"/>
      <c r="URC80" s="113"/>
      <c r="URD80" s="113"/>
      <c r="URE80" s="113"/>
      <c r="URF80" s="113"/>
      <c r="URG80" s="113"/>
      <c r="URH80" s="113"/>
      <c r="URI80" s="113"/>
      <c r="URJ80" s="113"/>
      <c r="URK80" s="113"/>
      <c r="URL80" s="113"/>
      <c r="URM80" s="113"/>
      <c r="URN80" s="113"/>
      <c r="URO80" s="113"/>
      <c r="URP80" s="113"/>
      <c r="URQ80" s="113"/>
      <c r="URR80" s="113"/>
      <c r="URS80" s="113"/>
      <c r="URT80" s="113"/>
      <c r="URU80" s="113"/>
      <c r="URV80" s="113"/>
      <c r="URW80" s="113"/>
      <c r="URX80" s="113"/>
      <c r="URY80" s="113"/>
      <c r="URZ80" s="113"/>
      <c r="USA80" s="113"/>
      <c r="USB80" s="113"/>
      <c r="USC80" s="113"/>
      <c r="USD80" s="113"/>
      <c r="USE80" s="113"/>
      <c r="USF80" s="113"/>
      <c r="USG80" s="113"/>
      <c r="USH80" s="113"/>
      <c r="USI80" s="113"/>
      <c r="USJ80" s="113"/>
      <c r="USK80" s="113"/>
      <c r="USL80" s="113"/>
      <c r="USM80" s="113"/>
      <c r="USN80" s="113"/>
      <c r="USO80" s="113"/>
      <c r="USP80" s="113"/>
      <c r="USQ80" s="113"/>
      <c r="USR80" s="113"/>
      <c r="USS80" s="113"/>
      <c r="UST80" s="113"/>
      <c r="USU80" s="113"/>
      <c r="USV80" s="113"/>
      <c r="USW80" s="113"/>
      <c r="USX80" s="113"/>
      <c r="USY80" s="113"/>
      <c r="USZ80" s="113"/>
      <c r="UTA80" s="113"/>
      <c r="UTB80" s="113"/>
      <c r="UTC80" s="113"/>
      <c r="UTD80" s="113"/>
      <c r="UTE80" s="113"/>
      <c r="UTF80" s="113"/>
      <c r="UTG80" s="113"/>
      <c r="UTH80" s="113"/>
      <c r="UTI80" s="113"/>
      <c r="UTJ80" s="113"/>
      <c r="UTK80" s="113"/>
      <c r="UTL80" s="113"/>
      <c r="UTM80" s="113"/>
      <c r="UTN80" s="113"/>
      <c r="UTO80" s="113"/>
      <c r="UTP80" s="113"/>
      <c r="UTQ80" s="113"/>
      <c r="UTR80" s="113"/>
      <c r="UTS80" s="113"/>
      <c r="UTT80" s="113"/>
      <c r="UTU80" s="113"/>
      <c r="UTV80" s="113"/>
      <c r="UTW80" s="113"/>
      <c r="UTX80" s="113"/>
      <c r="UTY80" s="113"/>
      <c r="UTZ80" s="113"/>
      <c r="UUA80" s="113"/>
      <c r="UUB80" s="113"/>
      <c r="UUC80" s="113"/>
      <c r="UUD80" s="113"/>
      <c r="UUE80" s="113"/>
      <c r="UUF80" s="113"/>
      <c r="UUG80" s="113"/>
      <c r="UUH80" s="113"/>
      <c r="UUI80" s="113"/>
      <c r="UUJ80" s="113"/>
      <c r="UUK80" s="113"/>
      <c r="UUL80" s="113"/>
      <c r="UUM80" s="113"/>
      <c r="UUN80" s="113"/>
      <c r="UUO80" s="113"/>
      <c r="UUP80" s="113"/>
      <c r="UUQ80" s="113"/>
      <c r="UUR80" s="113"/>
      <c r="UUS80" s="113"/>
      <c r="UUT80" s="113"/>
      <c r="UUU80" s="113"/>
      <c r="UUV80" s="113"/>
      <c r="UUW80" s="113"/>
      <c r="UUX80" s="113"/>
      <c r="UUY80" s="113"/>
      <c r="UUZ80" s="113"/>
      <c r="UVA80" s="113"/>
      <c r="UVB80" s="113"/>
      <c r="UVC80" s="113"/>
      <c r="UVD80" s="113"/>
      <c r="UVE80" s="113"/>
      <c r="UVF80" s="113"/>
      <c r="UVG80" s="113"/>
      <c r="UVH80" s="113"/>
      <c r="UVI80" s="113"/>
      <c r="UVJ80" s="113"/>
      <c r="UVK80" s="113"/>
      <c r="UVL80" s="113"/>
      <c r="UVM80" s="113"/>
      <c r="UVN80" s="113"/>
      <c r="UVO80" s="113"/>
      <c r="UVP80" s="113"/>
      <c r="UVQ80" s="113"/>
      <c r="UVR80" s="113"/>
      <c r="UVS80" s="113"/>
      <c r="UVT80" s="113"/>
      <c r="UVU80" s="113"/>
      <c r="UVV80" s="113"/>
      <c r="UVW80" s="113"/>
      <c r="UVX80" s="113"/>
      <c r="UVY80" s="113"/>
      <c r="UVZ80" s="113"/>
      <c r="UWA80" s="113"/>
      <c r="UWB80" s="113"/>
      <c r="UWC80" s="113"/>
      <c r="UWD80" s="113"/>
      <c r="UWE80" s="113"/>
      <c r="UWF80" s="113"/>
      <c r="UWG80" s="113"/>
      <c r="UWH80" s="113"/>
      <c r="UWO80" s="113"/>
      <c r="UWP80" s="113"/>
      <c r="UWQ80" s="113"/>
      <c r="UWR80" s="113"/>
      <c r="UWS80" s="113"/>
      <c r="UWT80" s="113"/>
      <c r="UWU80" s="113"/>
      <c r="UWV80" s="113"/>
      <c r="UWW80" s="113"/>
      <c r="UWX80" s="113"/>
      <c r="UWY80" s="113"/>
      <c r="UWZ80" s="113"/>
      <c r="UXA80" s="113"/>
      <c r="UXB80" s="113"/>
      <c r="UXC80" s="113"/>
      <c r="UXD80" s="113"/>
      <c r="UXE80" s="113"/>
      <c r="UXF80" s="113"/>
      <c r="UXG80" s="113"/>
      <c r="UXH80" s="113"/>
      <c r="UXI80" s="113"/>
      <c r="UXJ80" s="113"/>
      <c r="UXK80" s="113"/>
      <c r="UXL80" s="113"/>
      <c r="UXM80" s="113"/>
      <c r="UXN80" s="113"/>
      <c r="UXO80" s="113"/>
      <c r="UXP80" s="113"/>
      <c r="UXQ80" s="113"/>
      <c r="UXR80" s="113"/>
      <c r="UXS80" s="113"/>
      <c r="UXT80" s="113"/>
      <c r="UXU80" s="113"/>
      <c r="UXV80" s="113"/>
      <c r="UXW80" s="113"/>
      <c r="UXX80" s="113"/>
      <c r="UXY80" s="113"/>
      <c r="UXZ80" s="113"/>
      <c r="UYA80" s="113"/>
      <c r="UYB80" s="113"/>
      <c r="UYC80" s="113"/>
      <c r="UYD80" s="113"/>
      <c r="UYE80" s="113"/>
      <c r="UYF80" s="113"/>
      <c r="UYG80" s="113"/>
      <c r="UYH80" s="113"/>
      <c r="UYI80" s="113"/>
      <c r="UYJ80" s="113"/>
      <c r="UYK80" s="113"/>
      <c r="UYL80" s="113"/>
      <c r="UYM80" s="113"/>
      <c r="UYN80" s="113"/>
      <c r="UYO80" s="113"/>
      <c r="UYP80" s="113"/>
      <c r="UYQ80" s="113"/>
      <c r="UYR80" s="113"/>
      <c r="UYS80" s="113"/>
      <c r="UYT80" s="113"/>
      <c r="UYU80" s="113"/>
      <c r="UYV80" s="113"/>
      <c r="UYW80" s="113"/>
      <c r="UYX80" s="113"/>
      <c r="UYY80" s="113"/>
      <c r="UYZ80" s="113"/>
      <c r="UZA80" s="113"/>
      <c r="UZB80" s="113"/>
      <c r="UZC80" s="113"/>
      <c r="UZD80" s="113"/>
      <c r="UZE80" s="113"/>
      <c r="UZF80" s="113"/>
      <c r="UZG80" s="113"/>
      <c r="UZH80" s="113"/>
      <c r="UZI80" s="113"/>
      <c r="UZJ80" s="113"/>
      <c r="UZK80" s="113"/>
      <c r="UZL80" s="113"/>
      <c r="UZM80" s="113"/>
      <c r="UZN80" s="113"/>
      <c r="UZO80" s="113"/>
      <c r="UZP80" s="113"/>
      <c r="UZQ80" s="113"/>
      <c r="UZR80" s="113"/>
      <c r="UZS80" s="113"/>
      <c r="UZT80" s="113"/>
      <c r="UZU80" s="113"/>
      <c r="UZV80" s="113"/>
      <c r="UZW80" s="113"/>
      <c r="UZX80" s="113"/>
      <c r="UZY80" s="113"/>
      <c r="UZZ80" s="113"/>
      <c r="VAA80" s="113"/>
      <c r="VAB80" s="113"/>
      <c r="VAC80" s="113"/>
      <c r="VAD80" s="113"/>
      <c r="VAE80" s="113"/>
      <c r="VAF80" s="113"/>
      <c r="VAG80" s="113"/>
      <c r="VAH80" s="113"/>
      <c r="VAI80" s="113"/>
      <c r="VAJ80" s="113"/>
      <c r="VAK80" s="113"/>
      <c r="VAL80" s="113"/>
      <c r="VAM80" s="113"/>
      <c r="VAN80" s="113"/>
      <c r="VAO80" s="113"/>
      <c r="VAP80" s="113"/>
      <c r="VAQ80" s="113"/>
      <c r="VAR80" s="113"/>
      <c r="VAS80" s="113"/>
      <c r="VAT80" s="113"/>
      <c r="VAU80" s="113"/>
      <c r="VAV80" s="113"/>
      <c r="VAW80" s="113"/>
      <c r="VAX80" s="113"/>
      <c r="VAY80" s="113"/>
      <c r="VAZ80" s="113"/>
      <c r="VBA80" s="113"/>
      <c r="VBB80" s="113"/>
      <c r="VBC80" s="113"/>
      <c r="VBD80" s="113"/>
      <c r="VBE80" s="113"/>
      <c r="VBF80" s="113"/>
      <c r="VBG80" s="113"/>
      <c r="VBH80" s="113"/>
      <c r="VBI80" s="113"/>
      <c r="VBJ80" s="113"/>
      <c r="VBK80" s="113"/>
      <c r="VBL80" s="113"/>
      <c r="VBM80" s="113"/>
      <c r="VBN80" s="113"/>
      <c r="VBO80" s="113"/>
      <c r="VBP80" s="113"/>
      <c r="VBQ80" s="113"/>
      <c r="VBR80" s="113"/>
      <c r="VBS80" s="113"/>
      <c r="VBT80" s="113"/>
      <c r="VBU80" s="113"/>
      <c r="VBV80" s="113"/>
      <c r="VBW80" s="113"/>
      <c r="VBX80" s="113"/>
      <c r="VBY80" s="113"/>
      <c r="VBZ80" s="113"/>
      <c r="VCA80" s="113"/>
      <c r="VCB80" s="113"/>
      <c r="VCC80" s="113"/>
      <c r="VCD80" s="113"/>
      <c r="VCE80" s="113"/>
      <c r="VCF80" s="113"/>
      <c r="VCG80" s="113"/>
      <c r="VCH80" s="113"/>
      <c r="VCI80" s="113"/>
      <c r="VCJ80" s="113"/>
      <c r="VCK80" s="113"/>
      <c r="VCL80" s="113"/>
      <c r="VCM80" s="113"/>
      <c r="VCN80" s="113"/>
      <c r="VCO80" s="113"/>
      <c r="VCP80" s="113"/>
      <c r="VCQ80" s="113"/>
      <c r="VCR80" s="113"/>
      <c r="VCS80" s="113"/>
      <c r="VCT80" s="113"/>
      <c r="VCU80" s="113"/>
      <c r="VCV80" s="113"/>
      <c r="VCW80" s="113"/>
      <c r="VCX80" s="113"/>
      <c r="VCY80" s="113"/>
      <c r="VCZ80" s="113"/>
      <c r="VDA80" s="113"/>
      <c r="VDB80" s="113"/>
      <c r="VDC80" s="113"/>
      <c r="VDD80" s="113"/>
      <c r="VDE80" s="113"/>
      <c r="VDF80" s="113"/>
      <c r="VDG80" s="113"/>
      <c r="VDH80" s="113"/>
      <c r="VDI80" s="113"/>
      <c r="VDJ80" s="113"/>
      <c r="VDK80" s="113"/>
      <c r="VDL80" s="113"/>
      <c r="VDM80" s="113"/>
      <c r="VDN80" s="113"/>
      <c r="VDO80" s="113"/>
      <c r="VDP80" s="113"/>
      <c r="VDQ80" s="113"/>
      <c r="VDR80" s="113"/>
      <c r="VDS80" s="113"/>
      <c r="VDT80" s="113"/>
      <c r="VDU80" s="113"/>
      <c r="VDV80" s="113"/>
      <c r="VDW80" s="113"/>
      <c r="VDX80" s="113"/>
      <c r="VDY80" s="113"/>
      <c r="VDZ80" s="113"/>
      <c r="VEA80" s="113"/>
      <c r="VEB80" s="113"/>
      <c r="VEC80" s="113"/>
      <c r="VED80" s="113"/>
      <c r="VEE80" s="113"/>
      <c r="VEF80" s="113"/>
      <c r="VEG80" s="113"/>
      <c r="VEH80" s="113"/>
      <c r="VEI80" s="113"/>
      <c r="VEJ80" s="113"/>
      <c r="VEK80" s="113"/>
      <c r="VEL80" s="113"/>
      <c r="VEM80" s="113"/>
      <c r="VEN80" s="113"/>
      <c r="VEO80" s="113"/>
      <c r="VEP80" s="113"/>
      <c r="VEQ80" s="113"/>
      <c r="VER80" s="113"/>
      <c r="VES80" s="113"/>
      <c r="VET80" s="113"/>
      <c r="VEU80" s="113"/>
      <c r="VEV80" s="113"/>
      <c r="VEW80" s="113"/>
      <c r="VEX80" s="113"/>
      <c r="VEY80" s="113"/>
      <c r="VEZ80" s="113"/>
      <c r="VFA80" s="113"/>
      <c r="VFB80" s="113"/>
      <c r="VFC80" s="113"/>
      <c r="VFD80" s="113"/>
      <c r="VFE80" s="113"/>
      <c r="VFF80" s="113"/>
      <c r="VFG80" s="113"/>
      <c r="VFH80" s="113"/>
      <c r="VFI80" s="113"/>
      <c r="VFJ80" s="113"/>
      <c r="VFK80" s="113"/>
      <c r="VFL80" s="113"/>
      <c r="VFM80" s="113"/>
      <c r="VFN80" s="113"/>
      <c r="VFO80" s="113"/>
      <c r="VFP80" s="113"/>
      <c r="VFQ80" s="113"/>
      <c r="VFR80" s="113"/>
      <c r="VFS80" s="113"/>
      <c r="VFT80" s="113"/>
      <c r="VFU80" s="113"/>
      <c r="VFV80" s="113"/>
      <c r="VFW80" s="113"/>
      <c r="VFX80" s="113"/>
      <c r="VFY80" s="113"/>
      <c r="VFZ80" s="113"/>
      <c r="VGA80" s="113"/>
      <c r="VGB80" s="113"/>
      <c r="VGC80" s="113"/>
      <c r="VGD80" s="113"/>
      <c r="VGK80" s="113"/>
      <c r="VGL80" s="113"/>
      <c r="VGM80" s="113"/>
      <c r="VGN80" s="113"/>
      <c r="VGO80" s="113"/>
      <c r="VGP80" s="113"/>
      <c r="VGQ80" s="113"/>
      <c r="VGR80" s="113"/>
      <c r="VGS80" s="113"/>
      <c r="VGT80" s="113"/>
      <c r="VGU80" s="113"/>
      <c r="VGV80" s="113"/>
      <c r="VGW80" s="113"/>
      <c r="VGX80" s="113"/>
      <c r="VGY80" s="113"/>
      <c r="VGZ80" s="113"/>
      <c r="VHA80" s="113"/>
      <c r="VHB80" s="113"/>
      <c r="VHC80" s="113"/>
      <c r="VHD80" s="113"/>
      <c r="VHE80" s="113"/>
      <c r="VHF80" s="113"/>
      <c r="VHG80" s="113"/>
      <c r="VHH80" s="113"/>
      <c r="VHI80" s="113"/>
      <c r="VHJ80" s="113"/>
      <c r="VHK80" s="113"/>
      <c r="VHL80" s="113"/>
      <c r="VHM80" s="113"/>
      <c r="VHN80" s="113"/>
      <c r="VHO80" s="113"/>
      <c r="VHP80" s="113"/>
      <c r="VHQ80" s="113"/>
      <c r="VHR80" s="113"/>
      <c r="VHS80" s="113"/>
      <c r="VHT80" s="113"/>
      <c r="VHU80" s="113"/>
      <c r="VHV80" s="113"/>
      <c r="VHW80" s="113"/>
      <c r="VHX80" s="113"/>
      <c r="VHY80" s="113"/>
      <c r="VHZ80" s="113"/>
      <c r="VIA80" s="113"/>
      <c r="VIB80" s="113"/>
      <c r="VIC80" s="113"/>
      <c r="VID80" s="113"/>
      <c r="VIE80" s="113"/>
      <c r="VIF80" s="113"/>
      <c r="VIG80" s="113"/>
      <c r="VIH80" s="113"/>
      <c r="VII80" s="113"/>
      <c r="VIJ80" s="113"/>
      <c r="VIK80" s="113"/>
      <c r="VIL80" s="113"/>
      <c r="VIM80" s="113"/>
      <c r="VIN80" s="113"/>
      <c r="VIO80" s="113"/>
      <c r="VIP80" s="113"/>
      <c r="VIQ80" s="113"/>
      <c r="VIR80" s="113"/>
      <c r="VIS80" s="113"/>
      <c r="VIT80" s="113"/>
      <c r="VIU80" s="113"/>
      <c r="VIV80" s="113"/>
      <c r="VIW80" s="113"/>
      <c r="VIX80" s="113"/>
      <c r="VIY80" s="113"/>
      <c r="VIZ80" s="113"/>
      <c r="VJA80" s="113"/>
      <c r="VJB80" s="113"/>
      <c r="VJC80" s="113"/>
      <c r="VJD80" s="113"/>
      <c r="VJE80" s="113"/>
      <c r="VJF80" s="113"/>
      <c r="VJG80" s="113"/>
      <c r="VJH80" s="113"/>
      <c r="VJI80" s="113"/>
      <c r="VJJ80" s="113"/>
      <c r="VJK80" s="113"/>
      <c r="VJL80" s="113"/>
      <c r="VJM80" s="113"/>
      <c r="VJN80" s="113"/>
      <c r="VJO80" s="113"/>
      <c r="VJP80" s="113"/>
      <c r="VJQ80" s="113"/>
      <c r="VJR80" s="113"/>
      <c r="VJS80" s="113"/>
      <c r="VJT80" s="113"/>
      <c r="VJU80" s="113"/>
      <c r="VJV80" s="113"/>
      <c r="VJW80" s="113"/>
      <c r="VJX80" s="113"/>
      <c r="VJY80" s="113"/>
      <c r="VJZ80" s="113"/>
      <c r="VKA80" s="113"/>
      <c r="VKB80" s="113"/>
      <c r="VKC80" s="113"/>
      <c r="VKD80" s="113"/>
      <c r="VKE80" s="113"/>
      <c r="VKF80" s="113"/>
      <c r="VKG80" s="113"/>
      <c r="VKH80" s="113"/>
      <c r="VKI80" s="113"/>
      <c r="VKJ80" s="113"/>
      <c r="VKK80" s="113"/>
      <c r="VKL80" s="113"/>
      <c r="VKM80" s="113"/>
      <c r="VKN80" s="113"/>
      <c r="VKO80" s="113"/>
      <c r="VKP80" s="113"/>
      <c r="VKQ80" s="113"/>
      <c r="VKR80" s="113"/>
      <c r="VKS80" s="113"/>
      <c r="VKT80" s="113"/>
      <c r="VKU80" s="113"/>
      <c r="VKV80" s="113"/>
      <c r="VKW80" s="113"/>
      <c r="VKX80" s="113"/>
      <c r="VKY80" s="113"/>
      <c r="VKZ80" s="113"/>
      <c r="VLA80" s="113"/>
      <c r="VLB80" s="113"/>
      <c r="VLC80" s="113"/>
      <c r="VLD80" s="113"/>
      <c r="VLE80" s="113"/>
      <c r="VLF80" s="113"/>
      <c r="VLG80" s="113"/>
      <c r="VLH80" s="113"/>
      <c r="VLI80" s="113"/>
      <c r="VLJ80" s="113"/>
      <c r="VLK80" s="113"/>
      <c r="VLL80" s="113"/>
      <c r="VLM80" s="113"/>
      <c r="VLN80" s="113"/>
      <c r="VLO80" s="113"/>
      <c r="VLP80" s="113"/>
      <c r="VLQ80" s="113"/>
      <c r="VLR80" s="113"/>
      <c r="VLS80" s="113"/>
      <c r="VLT80" s="113"/>
      <c r="VLU80" s="113"/>
      <c r="VLV80" s="113"/>
      <c r="VLW80" s="113"/>
      <c r="VLX80" s="113"/>
      <c r="VLY80" s="113"/>
      <c r="VLZ80" s="113"/>
      <c r="VMA80" s="113"/>
      <c r="VMB80" s="113"/>
      <c r="VMC80" s="113"/>
      <c r="VMD80" s="113"/>
      <c r="VME80" s="113"/>
      <c r="VMF80" s="113"/>
      <c r="VMG80" s="113"/>
      <c r="VMH80" s="113"/>
      <c r="VMI80" s="113"/>
      <c r="VMJ80" s="113"/>
      <c r="VMK80" s="113"/>
      <c r="VML80" s="113"/>
      <c r="VMM80" s="113"/>
      <c r="VMN80" s="113"/>
      <c r="VMO80" s="113"/>
      <c r="VMP80" s="113"/>
      <c r="VMQ80" s="113"/>
      <c r="VMR80" s="113"/>
      <c r="VMS80" s="113"/>
      <c r="VMT80" s="113"/>
      <c r="VMU80" s="113"/>
      <c r="VMV80" s="113"/>
      <c r="VMW80" s="113"/>
      <c r="VMX80" s="113"/>
      <c r="VMY80" s="113"/>
      <c r="VMZ80" s="113"/>
      <c r="VNA80" s="113"/>
      <c r="VNB80" s="113"/>
      <c r="VNC80" s="113"/>
      <c r="VND80" s="113"/>
      <c r="VNE80" s="113"/>
      <c r="VNF80" s="113"/>
      <c r="VNG80" s="113"/>
      <c r="VNH80" s="113"/>
      <c r="VNI80" s="113"/>
      <c r="VNJ80" s="113"/>
      <c r="VNK80" s="113"/>
      <c r="VNL80" s="113"/>
      <c r="VNM80" s="113"/>
      <c r="VNN80" s="113"/>
      <c r="VNO80" s="113"/>
      <c r="VNP80" s="113"/>
      <c r="VNQ80" s="113"/>
      <c r="VNR80" s="113"/>
      <c r="VNS80" s="113"/>
      <c r="VNT80" s="113"/>
      <c r="VNU80" s="113"/>
      <c r="VNV80" s="113"/>
      <c r="VNW80" s="113"/>
      <c r="VNX80" s="113"/>
      <c r="VNY80" s="113"/>
      <c r="VNZ80" s="113"/>
      <c r="VOA80" s="113"/>
      <c r="VOB80" s="113"/>
      <c r="VOC80" s="113"/>
      <c r="VOD80" s="113"/>
      <c r="VOE80" s="113"/>
      <c r="VOF80" s="113"/>
      <c r="VOG80" s="113"/>
      <c r="VOH80" s="113"/>
      <c r="VOI80" s="113"/>
      <c r="VOJ80" s="113"/>
      <c r="VOK80" s="113"/>
      <c r="VOL80" s="113"/>
      <c r="VOM80" s="113"/>
      <c r="VON80" s="113"/>
      <c r="VOO80" s="113"/>
      <c r="VOP80" s="113"/>
      <c r="VOQ80" s="113"/>
      <c r="VOR80" s="113"/>
      <c r="VOS80" s="113"/>
      <c r="VOT80" s="113"/>
      <c r="VOU80" s="113"/>
      <c r="VOV80" s="113"/>
      <c r="VOW80" s="113"/>
      <c r="VOX80" s="113"/>
      <c r="VOY80" s="113"/>
      <c r="VOZ80" s="113"/>
      <c r="VPA80" s="113"/>
      <c r="VPB80" s="113"/>
      <c r="VPC80" s="113"/>
      <c r="VPD80" s="113"/>
      <c r="VPE80" s="113"/>
      <c r="VPF80" s="113"/>
      <c r="VPG80" s="113"/>
      <c r="VPH80" s="113"/>
      <c r="VPI80" s="113"/>
      <c r="VPJ80" s="113"/>
      <c r="VPK80" s="113"/>
      <c r="VPL80" s="113"/>
      <c r="VPM80" s="113"/>
      <c r="VPN80" s="113"/>
      <c r="VPO80" s="113"/>
      <c r="VPP80" s="113"/>
      <c r="VPQ80" s="113"/>
      <c r="VPR80" s="113"/>
      <c r="VPS80" s="113"/>
      <c r="VPT80" s="113"/>
      <c r="VPU80" s="113"/>
      <c r="VPV80" s="113"/>
      <c r="VPW80" s="113"/>
      <c r="VPX80" s="113"/>
      <c r="VPY80" s="113"/>
      <c r="VPZ80" s="113"/>
      <c r="VQG80" s="113"/>
      <c r="VQH80" s="113"/>
      <c r="VQI80" s="113"/>
      <c r="VQJ80" s="113"/>
      <c r="VQK80" s="113"/>
      <c r="VQL80" s="113"/>
      <c r="VQM80" s="113"/>
      <c r="VQN80" s="113"/>
      <c r="VQO80" s="113"/>
      <c r="VQP80" s="113"/>
      <c r="VQQ80" s="113"/>
      <c r="VQR80" s="113"/>
      <c r="VQS80" s="113"/>
      <c r="VQT80" s="113"/>
      <c r="VQU80" s="113"/>
      <c r="VQV80" s="113"/>
      <c r="VQW80" s="113"/>
      <c r="VQX80" s="113"/>
      <c r="VQY80" s="113"/>
      <c r="VQZ80" s="113"/>
      <c r="VRA80" s="113"/>
      <c r="VRB80" s="113"/>
      <c r="VRC80" s="113"/>
      <c r="VRD80" s="113"/>
      <c r="VRE80" s="113"/>
      <c r="VRF80" s="113"/>
      <c r="VRG80" s="113"/>
      <c r="VRH80" s="113"/>
      <c r="VRI80" s="113"/>
      <c r="VRJ80" s="113"/>
      <c r="VRK80" s="113"/>
      <c r="VRL80" s="113"/>
      <c r="VRM80" s="113"/>
      <c r="VRN80" s="113"/>
      <c r="VRO80" s="113"/>
      <c r="VRP80" s="113"/>
      <c r="VRQ80" s="113"/>
      <c r="VRR80" s="113"/>
      <c r="VRS80" s="113"/>
      <c r="VRT80" s="113"/>
      <c r="VRU80" s="113"/>
      <c r="VRV80" s="113"/>
      <c r="VRW80" s="113"/>
      <c r="VRX80" s="113"/>
      <c r="VRY80" s="113"/>
      <c r="VRZ80" s="113"/>
      <c r="VSA80" s="113"/>
      <c r="VSB80" s="113"/>
      <c r="VSC80" s="113"/>
      <c r="VSD80" s="113"/>
      <c r="VSE80" s="113"/>
      <c r="VSF80" s="113"/>
      <c r="VSG80" s="113"/>
      <c r="VSH80" s="113"/>
      <c r="VSI80" s="113"/>
      <c r="VSJ80" s="113"/>
      <c r="VSK80" s="113"/>
      <c r="VSL80" s="113"/>
      <c r="VSM80" s="113"/>
      <c r="VSN80" s="113"/>
      <c r="VSO80" s="113"/>
      <c r="VSP80" s="113"/>
      <c r="VSQ80" s="113"/>
      <c r="VSR80" s="113"/>
      <c r="VSS80" s="113"/>
      <c r="VST80" s="113"/>
      <c r="VSU80" s="113"/>
      <c r="VSV80" s="113"/>
      <c r="VSW80" s="113"/>
      <c r="VSX80" s="113"/>
      <c r="VSY80" s="113"/>
      <c r="VSZ80" s="113"/>
      <c r="VTA80" s="113"/>
      <c r="VTB80" s="113"/>
      <c r="VTC80" s="113"/>
      <c r="VTD80" s="113"/>
      <c r="VTE80" s="113"/>
      <c r="VTF80" s="113"/>
      <c r="VTG80" s="113"/>
      <c r="VTH80" s="113"/>
      <c r="VTI80" s="113"/>
      <c r="VTJ80" s="113"/>
      <c r="VTK80" s="113"/>
      <c r="VTL80" s="113"/>
      <c r="VTM80" s="113"/>
      <c r="VTN80" s="113"/>
      <c r="VTO80" s="113"/>
      <c r="VTP80" s="113"/>
      <c r="VTQ80" s="113"/>
      <c r="VTR80" s="113"/>
      <c r="VTS80" s="113"/>
      <c r="VTT80" s="113"/>
      <c r="VTU80" s="113"/>
      <c r="VTV80" s="113"/>
      <c r="VTW80" s="113"/>
      <c r="VTX80" s="113"/>
      <c r="VTY80" s="113"/>
      <c r="VTZ80" s="113"/>
      <c r="VUA80" s="113"/>
      <c r="VUB80" s="113"/>
      <c r="VUC80" s="113"/>
      <c r="VUD80" s="113"/>
      <c r="VUE80" s="113"/>
      <c r="VUF80" s="113"/>
      <c r="VUG80" s="113"/>
      <c r="VUH80" s="113"/>
      <c r="VUI80" s="113"/>
      <c r="VUJ80" s="113"/>
      <c r="VUK80" s="113"/>
      <c r="VUL80" s="113"/>
      <c r="VUM80" s="113"/>
      <c r="VUN80" s="113"/>
      <c r="VUO80" s="113"/>
      <c r="VUP80" s="113"/>
      <c r="VUQ80" s="113"/>
      <c r="VUR80" s="113"/>
      <c r="VUS80" s="113"/>
      <c r="VUT80" s="113"/>
      <c r="VUU80" s="113"/>
      <c r="VUV80" s="113"/>
      <c r="VUW80" s="113"/>
      <c r="VUX80" s="113"/>
      <c r="VUY80" s="113"/>
      <c r="VUZ80" s="113"/>
      <c r="VVA80" s="113"/>
      <c r="VVB80" s="113"/>
      <c r="VVC80" s="113"/>
      <c r="VVD80" s="113"/>
      <c r="VVE80" s="113"/>
      <c r="VVF80" s="113"/>
      <c r="VVG80" s="113"/>
      <c r="VVH80" s="113"/>
      <c r="VVI80" s="113"/>
      <c r="VVJ80" s="113"/>
      <c r="VVK80" s="113"/>
      <c r="VVL80" s="113"/>
      <c r="VVM80" s="113"/>
      <c r="VVN80" s="113"/>
      <c r="VVO80" s="113"/>
      <c r="VVP80" s="113"/>
      <c r="VVQ80" s="113"/>
      <c r="VVR80" s="113"/>
      <c r="VVS80" s="113"/>
      <c r="VVT80" s="113"/>
      <c r="VVU80" s="113"/>
      <c r="VVV80" s="113"/>
      <c r="VVW80" s="113"/>
      <c r="VVX80" s="113"/>
      <c r="VVY80" s="113"/>
      <c r="VVZ80" s="113"/>
      <c r="VWA80" s="113"/>
      <c r="VWB80" s="113"/>
      <c r="VWC80" s="113"/>
      <c r="VWD80" s="113"/>
      <c r="VWE80" s="113"/>
      <c r="VWF80" s="113"/>
      <c r="VWG80" s="113"/>
      <c r="VWH80" s="113"/>
      <c r="VWI80" s="113"/>
      <c r="VWJ80" s="113"/>
      <c r="VWK80" s="113"/>
      <c r="VWL80" s="113"/>
      <c r="VWM80" s="113"/>
      <c r="VWN80" s="113"/>
      <c r="VWO80" s="113"/>
      <c r="VWP80" s="113"/>
      <c r="VWQ80" s="113"/>
      <c r="VWR80" s="113"/>
      <c r="VWS80" s="113"/>
      <c r="VWT80" s="113"/>
      <c r="VWU80" s="113"/>
      <c r="VWV80" s="113"/>
      <c r="VWW80" s="113"/>
      <c r="VWX80" s="113"/>
      <c r="VWY80" s="113"/>
      <c r="VWZ80" s="113"/>
      <c r="VXA80" s="113"/>
      <c r="VXB80" s="113"/>
      <c r="VXC80" s="113"/>
      <c r="VXD80" s="113"/>
      <c r="VXE80" s="113"/>
      <c r="VXF80" s="113"/>
      <c r="VXG80" s="113"/>
      <c r="VXH80" s="113"/>
      <c r="VXI80" s="113"/>
      <c r="VXJ80" s="113"/>
      <c r="VXK80" s="113"/>
      <c r="VXL80" s="113"/>
      <c r="VXM80" s="113"/>
      <c r="VXN80" s="113"/>
      <c r="VXO80" s="113"/>
      <c r="VXP80" s="113"/>
      <c r="VXQ80" s="113"/>
      <c r="VXR80" s="113"/>
      <c r="VXS80" s="113"/>
      <c r="VXT80" s="113"/>
      <c r="VXU80" s="113"/>
      <c r="VXV80" s="113"/>
      <c r="VXW80" s="113"/>
      <c r="VXX80" s="113"/>
      <c r="VXY80" s="113"/>
      <c r="VXZ80" s="113"/>
      <c r="VYA80" s="113"/>
      <c r="VYB80" s="113"/>
      <c r="VYC80" s="113"/>
      <c r="VYD80" s="113"/>
      <c r="VYE80" s="113"/>
      <c r="VYF80" s="113"/>
      <c r="VYG80" s="113"/>
      <c r="VYH80" s="113"/>
      <c r="VYI80" s="113"/>
      <c r="VYJ80" s="113"/>
      <c r="VYK80" s="113"/>
      <c r="VYL80" s="113"/>
      <c r="VYM80" s="113"/>
      <c r="VYN80" s="113"/>
      <c r="VYO80" s="113"/>
      <c r="VYP80" s="113"/>
      <c r="VYQ80" s="113"/>
      <c r="VYR80" s="113"/>
      <c r="VYS80" s="113"/>
      <c r="VYT80" s="113"/>
      <c r="VYU80" s="113"/>
      <c r="VYV80" s="113"/>
      <c r="VYW80" s="113"/>
      <c r="VYX80" s="113"/>
      <c r="VYY80" s="113"/>
      <c r="VYZ80" s="113"/>
      <c r="VZA80" s="113"/>
      <c r="VZB80" s="113"/>
      <c r="VZC80" s="113"/>
      <c r="VZD80" s="113"/>
      <c r="VZE80" s="113"/>
      <c r="VZF80" s="113"/>
      <c r="VZG80" s="113"/>
      <c r="VZH80" s="113"/>
      <c r="VZI80" s="113"/>
      <c r="VZJ80" s="113"/>
      <c r="VZK80" s="113"/>
      <c r="VZL80" s="113"/>
      <c r="VZM80" s="113"/>
      <c r="VZN80" s="113"/>
      <c r="VZO80" s="113"/>
      <c r="VZP80" s="113"/>
      <c r="VZQ80" s="113"/>
      <c r="VZR80" s="113"/>
      <c r="VZS80" s="113"/>
      <c r="VZT80" s="113"/>
      <c r="VZU80" s="113"/>
      <c r="VZV80" s="113"/>
      <c r="WAC80" s="113"/>
      <c r="WAD80" s="113"/>
      <c r="WAE80" s="113"/>
      <c r="WAF80" s="113"/>
      <c r="WAG80" s="113"/>
      <c r="WAH80" s="113"/>
      <c r="WAI80" s="113"/>
      <c r="WAJ80" s="113"/>
      <c r="WAK80" s="113"/>
      <c r="WAL80" s="113"/>
      <c r="WAM80" s="113"/>
      <c r="WAN80" s="113"/>
      <c r="WAO80" s="113"/>
      <c r="WAP80" s="113"/>
      <c r="WAQ80" s="113"/>
      <c r="WAR80" s="113"/>
      <c r="WAS80" s="113"/>
      <c r="WAT80" s="113"/>
      <c r="WAU80" s="113"/>
      <c r="WAV80" s="113"/>
      <c r="WAW80" s="113"/>
      <c r="WAX80" s="113"/>
      <c r="WAY80" s="113"/>
      <c r="WAZ80" s="113"/>
      <c r="WBA80" s="113"/>
      <c r="WBB80" s="113"/>
      <c r="WBC80" s="113"/>
      <c r="WBD80" s="113"/>
      <c r="WBE80" s="113"/>
      <c r="WBF80" s="113"/>
      <c r="WBG80" s="113"/>
      <c r="WBH80" s="113"/>
      <c r="WBI80" s="113"/>
      <c r="WBJ80" s="113"/>
      <c r="WBK80" s="113"/>
      <c r="WBL80" s="113"/>
      <c r="WBM80" s="113"/>
      <c r="WBN80" s="113"/>
      <c r="WBO80" s="113"/>
      <c r="WBP80" s="113"/>
      <c r="WBQ80" s="113"/>
      <c r="WBR80" s="113"/>
      <c r="WBS80" s="113"/>
      <c r="WBT80" s="113"/>
      <c r="WBU80" s="113"/>
      <c r="WBV80" s="113"/>
      <c r="WBW80" s="113"/>
      <c r="WBX80" s="113"/>
      <c r="WBY80" s="113"/>
      <c r="WBZ80" s="113"/>
      <c r="WCA80" s="113"/>
      <c r="WCB80" s="113"/>
      <c r="WCC80" s="113"/>
      <c r="WCD80" s="113"/>
      <c r="WCE80" s="113"/>
      <c r="WCF80" s="113"/>
      <c r="WCG80" s="113"/>
      <c r="WCH80" s="113"/>
      <c r="WCI80" s="113"/>
      <c r="WCJ80" s="113"/>
      <c r="WCK80" s="113"/>
      <c r="WCL80" s="113"/>
      <c r="WCM80" s="113"/>
      <c r="WCN80" s="113"/>
      <c r="WCO80" s="113"/>
      <c r="WCP80" s="113"/>
      <c r="WCQ80" s="113"/>
      <c r="WCR80" s="113"/>
      <c r="WCS80" s="113"/>
      <c r="WCT80" s="113"/>
      <c r="WCU80" s="113"/>
      <c r="WCV80" s="113"/>
      <c r="WCW80" s="113"/>
      <c r="WCX80" s="113"/>
      <c r="WCY80" s="113"/>
      <c r="WCZ80" s="113"/>
      <c r="WDA80" s="113"/>
      <c r="WDB80" s="113"/>
      <c r="WDC80" s="113"/>
      <c r="WDD80" s="113"/>
      <c r="WDE80" s="113"/>
      <c r="WDF80" s="113"/>
      <c r="WDG80" s="113"/>
      <c r="WDH80" s="113"/>
      <c r="WDI80" s="113"/>
      <c r="WDJ80" s="113"/>
      <c r="WDK80" s="113"/>
      <c r="WDL80" s="113"/>
      <c r="WDM80" s="113"/>
      <c r="WDN80" s="113"/>
      <c r="WDO80" s="113"/>
      <c r="WDP80" s="113"/>
      <c r="WDQ80" s="113"/>
      <c r="WDR80" s="113"/>
      <c r="WDS80" s="113"/>
      <c r="WDT80" s="113"/>
      <c r="WDU80" s="113"/>
      <c r="WDV80" s="113"/>
      <c r="WDW80" s="113"/>
      <c r="WDX80" s="113"/>
      <c r="WDY80" s="113"/>
      <c r="WDZ80" s="113"/>
      <c r="WEA80" s="113"/>
      <c r="WEB80" s="113"/>
      <c r="WEC80" s="113"/>
      <c r="WED80" s="113"/>
      <c r="WEE80" s="113"/>
      <c r="WEF80" s="113"/>
      <c r="WEG80" s="113"/>
      <c r="WEH80" s="113"/>
      <c r="WEI80" s="113"/>
      <c r="WEJ80" s="113"/>
      <c r="WEK80" s="113"/>
      <c r="WEL80" s="113"/>
      <c r="WEM80" s="113"/>
      <c r="WEN80" s="113"/>
      <c r="WEO80" s="113"/>
      <c r="WEP80" s="113"/>
      <c r="WEQ80" s="113"/>
      <c r="WER80" s="113"/>
      <c r="WES80" s="113"/>
      <c r="WET80" s="113"/>
      <c r="WEU80" s="113"/>
      <c r="WEV80" s="113"/>
      <c r="WEW80" s="113"/>
      <c r="WEX80" s="113"/>
      <c r="WEY80" s="113"/>
      <c r="WEZ80" s="113"/>
      <c r="WFA80" s="113"/>
      <c r="WFB80" s="113"/>
      <c r="WFC80" s="113"/>
      <c r="WFD80" s="113"/>
      <c r="WFE80" s="113"/>
      <c r="WFF80" s="113"/>
      <c r="WFG80" s="113"/>
      <c r="WFH80" s="113"/>
      <c r="WFI80" s="113"/>
      <c r="WFJ80" s="113"/>
      <c r="WFK80" s="113"/>
      <c r="WFL80" s="113"/>
      <c r="WFM80" s="113"/>
      <c r="WFN80" s="113"/>
      <c r="WFO80" s="113"/>
      <c r="WFP80" s="113"/>
      <c r="WFQ80" s="113"/>
      <c r="WFR80" s="113"/>
      <c r="WFS80" s="113"/>
      <c r="WFT80" s="113"/>
      <c r="WFU80" s="113"/>
      <c r="WFV80" s="113"/>
      <c r="WFW80" s="113"/>
      <c r="WFX80" s="113"/>
      <c r="WFY80" s="113"/>
      <c r="WFZ80" s="113"/>
      <c r="WGA80" s="113"/>
      <c r="WGB80" s="113"/>
      <c r="WGC80" s="113"/>
      <c r="WGD80" s="113"/>
      <c r="WGE80" s="113"/>
      <c r="WGF80" s="113"/>
      <c r="WGG80" s="113"/>
      <c r="WGH80" s="113"/>
      <c r="WGI80" s="113"/>
      <c r="WGJ80" s="113"/>
      <c r="WGK80" s="113"/>
      <c r="WGL80" s="113"/>
      <c r="WGM80" s="113"/>
      <c r="WGN80" s="113"/>
      <c r="WGO80" s="113"/>
      <c r="WGP80" s="113"/>
      <c r="WGQ80" s="113"/>
      <c r="WGR80" s="113"/>
      <c r="WGS80" s="113"/>
      <c r="WGT80" s="113"/>
      <c r="WGU80" s="113"/>
      <c r="WGV80" s="113"/>
      <c r="WGW80" s="113"/>
      <c r="WGX80" s="113"/>
      <c r="WGY80" s="113"/>
      <c r="WGZ80" s="113"/>
      <c r="WHA80" s="113"/>
      <c r="WHB80" s="113"/>
      <c r="WHC80" s="113"/>
      <c r="WHD80" s="113"/>
      <c r="WHE80" s="113"/>
      <c r="WHF80" s="113"/>
      <c r="WHG80" s="113"/>
      <c r="WHH80" s="113"/>
      <c r="WHI80" s="113"/>
      <c r="WHJ80" s="113"/>
      <c r="WHK80" s="113"/>
      <c r="WHL80" s="113"/>
      <c r="WHM80" s="113"/>
      <c r="WHN80" s="113"/>
      <c r="WHO80" s="113"/>
      <c r="WHP80" s="113"/>
      <c r="WHQ80" s="113"/>
      <c r="WHR80" s="113"/>
      <c r="WHS80" s="113"/>
      <c r="WHT80" s="113"/>
      <c r="WHU80" s="113"/>
      <c r="WHV80" s="113"/>
      <c r="WHW80" s="113"/>
      <c r="WHX80" s="113"/>
      <c r="WHY80" s="113"/>
      <c r="WHZ80" s="113"/>
      <c r="WIA80" s="113"/>
      <c r="WIB80" s="113"/>
      <c r="WIC80" s="113"/>
      <c r="WID80" s="113"/>
      <c r="WIE80" s="113"/>
      <c r="WIF80" s="113"/>
      <c r="WIG80" s="113"/>
      <c r="WIH80" s="113"/>
      <c r="WII80" s="113"/>
      <c r="WIJ80" s="113"/>
      <c r="WIK80" s="113"/>
      <c r="WIL80" s="113"/>
      <c r="WIM80" s="113"/>
      <c r="WIN80" s="113"/>
      <c r="WIO80" s="113"/>
      <c r="WIP80" s="113"/>
      <c r="WIQ80" s="113"/>
      <c r="WIR80" s="113"/>
      <c r="WIS80" s="113"/>
      <c r="WIT80" s="113"/>
      <c r="WIU80" s="113"/>
      <c r="WIV80" s="113"/>
      <c r="WIW80" s="113"/>
      <c r="WIX80" s="113"/>
      <c r="WIY80" s="113"/>
      <c r="WIZ80" s="113"/>
      <c r="WJA80" s="113"/>
      <c r="WJB80" s="113"/>
      <c r="WJC80" s="113"/>
      <c r="WJD80" s="113"/>
      <c r="WJE80" s="113"/>
      <c r="WJF80" s="113"/>
      <c r="WJG80" s="113"/>
      <c r="WJH80" s="113"/>
      <c r="WJI80" s="113"/>
      <c r="WJJ80" s="113"/>
      <c r="WJK80" s="113"/>
      <c r="WJL80" s="113"/>
      <c r="WJM80" s="113"/>
      <c r="WJN80" s="113"/>
      <c r="WJO80" s="113"/>
      <c r="WJP80" s="113"/>
      <c r="WJQ80" s="113"/>
      <c r="WJR80" s="113"/>
      <c r="WJY80" s="113"/>
      <c r="WJZ80" s="113"/>
      <c r="WKA80" s="113"/>
      <c r="WKB80" s="113"/>
      <c r="WKC80" s="113"/>
      <c r="WKD80" s="113"/>
      <c r="WKE80" s="113"/>
      <c r="WKF80" s="113"/>
      <c r="WKG80" s="113"/>
      <c r="WKH80" s="113"/>
      <c r="WKI80" s="113"/>
      <c r="WKJ80" s="113"/>
      <c r="WKK80" s="113"/>
      <c r="WKL80" s="113"/>
      <c r="WKM80" s="113"/>
      <c r="WKN80" s="113"/>
      <c r="WKO80" s="113"/>
      <c r="WKP80" s="113"/>
      <c r="WKQ80" s="113"/>
      <c r="WKR80" s="113"/>
      <c r="WKS80" s="113"/>
      <c r="WKT80" s="113"/>
      <c r="WKU80" s="113"/>
      <c r="WKV80" s="113"/>
      <c r="WKW80" s="113"/>
      <c r="WKX80" s="113"/>
      <c r="WKY80" s="113"/>
      <c r="WKZ80" s="113"/>
      <c r="WLA80" s="113"/>
      <c r="WLB80" s="113"/>
      <c r="WLC80" s="113"/>
      <c r="WLD80" s="113"/>
      <c r="WLE80" s="113"/>
      <c r="WLF80" s="113"/>
      <c r="WLG80" s="113"/>
      <c r="WLH80" s="113"/>
      <c r="WLI80" s="113"/>
      <c r="WLJ80" s="113"/>
      <c r="WLK80" s="113"/>
      <c r="WLL80" s="113"/>
      <c r="WLM80" s="113"/>
      <c r="WLN80" s="113"/>
      <c r="WLO80" s="113"/>
      <c r="WLP80" s="113"/>
      <c r="WLQ80" s="113"/>
      <c r="WLR80" s="113"/>
      <c r="WLS80" s="113"/>
      <c r="WLT80" s="113"/>
      <c r="WLU80" s="113"/>
      <c r="WLV80" s="113"/>
      <c r="WLW80" s="113"/>
      <c r="WLX80" s="113"/>
      <c r="WLY80" s="113"/>
      <c r="WLZ80" s="113"/>
      <c r="WMA80" s="113"/>
      <c r="WMB80" s="113"/>
      <c r="WMC80" s="113"/>
      <c r="WMD80" s="113"/>
      <c r="WME80" s="113"/>
      <c r="WMF80" s="113"/>
      <c r="WMG80" s="113"/>
      <c r="WMH80" s="113"/>
      <c r="WMI80" s="113"/>
      <c r="WMJ80" s="113"/>
      <c r="WMK80" s="113"/>
      <c r="WML80" s="113"/>
      <c r="WMM80" s="113"/>
      <c r="WMN80" s="113"/>
      <c r="WMO80" s="113"/>
      <c r="WMP80" s="113"/>
      <c r="WMQ80" s="113"/>
      <c r="WMR80" s="113"/>
      <c r="WMS80" s="113"/>
      <c r="WMT80" s="113"/>
      <c r="WMU80" s="113"/>
      <c r="WMV80" s="113"/>
      <c r="WMW80" s="113"/>
      <c r="WMX80" s="113"/>
      <c r="WMY80" s="113"/>
      <c r="WMZ80" s="113"/>
      <c r="WNA80" s="113"/>
      <c r="WNB80" s="113"/>
      <c r="WNC80" s="113"/>
      <c r="WND80" s="113"/>
      <c r="WNE80" s="113"/>
      <c r="WNF80" s="113"/>
      <c r="WNG80" s="113"/>
      <c r="WNH80" s="113"/>
      <c r="WNI80" s="113"/>
      <c r="WNJ80" s="113"/>
      <c r="WNK80" s="113"/>
      <c r="WNL80" s="113"/>
      <c r="WNM80" s="113"/>
      <c r="WNN80" s="113"/>
      <c r="WNO80" s="113"/>
      <c r="WNP80" s="113"/>
      <c r="WNQ80" s="113"/>
      <c r="WNR80" s="113"/>
      <c r="WNS80" s="113"/>
      <c r="WNT80" s="113"/>
      <c r="WNU80" s="113"/>
      <c r="WNV80" s="113"/>
      <c r="WNW80" s="113"/>
      <c r="WNX80" s="113"/>
      <c r="WNY80" s="113"/>
      <c r="WNZ80" s="113"/>
      <c r="WOA80" s="113"/>
      <c r="WOB80" s="113"/>
      <c r="WOC80" s="113"/>
      <c r="WOD80" s="113"/>
      <c r="WOE80" s="113"/>
      <c r="WOF80" s="113"/>
      <c r="WOG80" s="113"/>
      <c r="WOH80" s="113"/>
      <c r="WOI80" s="113"/>
      <c r="WOJ80" s="113"/>
      <c r="WOK80" s="113"/>
      <c r="WOL80" s="113"/>
      <c r="WOM80" s="113"/>
      <c r="WON80" s="113"/>
      <c r="WOO80" s="113"/>
      <c r="WOP80" s="113"/>
      <c r="WOQ80" s="113"/>
      <c r="WOR80" s="113"/>
      <c r="WOS80" s="113"/>
      <c r="WOT80" s="113"/>
      <c r="WOU80" s="113"/>
      <c r="WOV80" s="113"/>
      <c r="WOW80" s="113"/>
      <c r="WOX80" s="113"/>
      <c r="WOY80" s="113"/>
      <c r="WOZ80" s="113"/>
      <c r="WPA80" s="113"/>
      <c r="WPB80" s="113"/>
      <c r="WPC80" s="113"/>
      <c r="WPD80" s="113"/>
      <c r="WPE80" s="113"/>
      <c r="WPF80" s="113"/>
      <c r="WPG80" s="113"/>
      <c r="WPH80" s="113"/>
      <c r="WPI80" s="113"/>
      <c r="WPJ80" s="113"/>
      <c r="WPK80" s="113"/>
      <c r="WPL80" s="113"/>
      <c r="WPM80" s="113"/>
      <c r="WPN80" s="113"/>
      <c r="WPO80" s="113"/>
      <c r="WPP80" s="113"/>
      <c r="WPQ80" s="113"/>
      <c r="WPR80" s="113"/>
      <c r="WPS80" s="113"/>
      <c r="WPT80" s="113"/>
      <c r="WPU80" s="113"/>
      <c r="WPV80" s="113"/>
      <c r="WPW80" s="113"/>
      <c r="WPX80" s="113"/>
      <c r="WPY80" s="113"/>
      <c r="WPZ80" s="113"/>
      <c r="WQA80" s="113"/>
      <c r="WQB80" s="113"/>
      <c r="WQC80" s="113"/>
      <c r="WQD80" s="113"/>
      <c r="WQE80" s="113"/>
      <c r="WQF80" s="113"/>
      <c r="WQG80" s="113"/>
      <c r="WQH80" s="113"/>
      <c r="WQI80" s="113"/>
      <c r="WQJ80" s="113"/>
      <c r="WQK80" s="113"/>
      <c r="WQL80" s="113"/>
      <c r="WQM80" s="113"/>
      <c r="WQN80" s="113"/>
      <c r="WQO80" s="113"/>
      <c r="WQP80" s="113"/>
      <c r="WQQ80" s="113"/>
      <c r="WQR80" s="113"/>
      <c r="WQS80" s="113"/>
      <c r="WQT80" s="113"/>
      <c r="WQU80" s="113"/>
      <c r="WQV80" s="113"/>
      <c r="WQW80" s="113"/>
      <c r="WQX80" s="113"/>
      <c r="WQY80" s="113"/>
      <c r="WQZ80" s="113"/>
      <c r="WRA80" s="113"/>
      <c r="WRB80" s="113"/>
      <c r="WRC80" s="113"/>
      <c r="WRD80" s="113"/>
      <c r="WRE80" s="113"/>
      <c r="WRF80" s="113"/>
      <c r="WRG80" s="113"/>
      <c r="WRH80" s="113"/>
      <c r="WRI80" s="113"/>
      <c r="WRJ80" s="113"/>
      <c r="WRK80" s="113"/>
      <c r="WRL80" s="113"/>
      <c r="WRM80" s="113"/>
      <c r="WRN80" s="113"/>
      <c r="WRO80" s="113"/>
      <c r="WRP80" s="113"/>
      <c r="WRQ80" s="113"/>
      <c r="WRR80" s="113"/>
      <c r="WRS80" s="113"/>
      <c r="WRT80" s="113"/>
      <c r="WRU80" s="113"/>
      <c r="WRV80" s="113"/>
      <c r="WRW80" s="113"/>
      <c r="WRX80" s="113"/>
      <c r="WRY80" s="113"/>
      <c r="WRZ80" s="113"/>
      <c r="WSA80" s="113"/>
      <c r="WSB80" s="113"/>
      <c r="WSC80" s="113"/>
      <c r="WSD80" s="113"/>
      <c r="WSE80" s="113"/>
      <c r="WSF80" s="113"/>
      <c r="WSG80" s="113"/>
      <c r="WSH80" s="113"/>
      <c r="WSI80" s="113"/>
      <c r="WSJ80" s="113"/>
      <c r="WSK80" s="113"/>
      <c r="WSL80" s="113"/>
      <c r="WSM80" s="113"/>
      <c r="WSN80" s="113"/>
      <c r="WSO80" s="113"/>
      <c r="WSP80" s="113"/>
      <c r="WSQ80" s="113"/>
      <c r="WSR80" s="113"/>
      <c r="WSS80" s="113"/>
      <c r="WST80" s="113"/>
      <c r="WSU80" s="113"/>
      <c r="WSV80" s="113"/>
      <c r="WSW80" s="113"/>
      <c r="WSX80" s="113"/>
      <c r="WSY80" s="113"/>
      <c r="WSZ80" s="113"/>
      <c r="WTA80" s="113"/>
      <c r="WTB80" s="113"/>
      <c r="WTC80" s="113"/>
      <c r="WTD80" s="113"/>
      <c r="WTE80" s="113"/>
      <c r="WTF80" s="113"/>
      <c r="WTG80" s="113"/>
      <c r="WTH80" s="113"/>
      <c r="WTI80" s="113"/>
      <c r="WTJ80" s="113"/>
      <c r="WTK80" s="113"/>
      <c r="WTL80" s="113"/>
      <c r="WTM80" s="113"/>
      <c r="WTN80" s="113"/>
      <c r="WTU80" s="113"/>
      <c r="WTV80" s="113"/>
      <c r="WTW80" s="113"/>
      <c r="WTX80" s="113"/>
      <c r="WTY80" s="113"/>
      <c r="WTZ80" s="113"/>
      <c r="WUA80" s="113"/>
      <c r="WUB80" s="113"/>
      <c r="WUC80" s="113"/>
      <c r="WUD80" s="113"/>
      <c r="WUE80" s="113"/>
      <c r="WUF80" s="113"/>
      <c r="WUG80" s="113"/>
      <c r="WUH80" s="113"/>
      <c r="WUI80" s="113"/>
      <c r="WUJ80" s="113"/>
      <c r="WUK80" s="113"/>
      <c r="WUL80" s="113"/>
      <c r="WUM80" s="113"/>
      <c r="WUN80" s="113"/>
      <c r="WUO80" s="113"/>
      <c r="WUP80" s="113"/>
      <c r="WUQ80" s="113"/>
      <c r="WUR80" s="113"/>
      <c r="WUS80" s="113"/>
      <c r="WUT80" s="113"/>
      <c r="WUU80" s="113"/>
      <c r="WUV80" s="113"/>
      <c r="WUW80" s="113"/>
      <c r="WUX80" s="113"/>
      <c r="WUY80" s="113"/>
      <c r="WUZ80" s="113"/>
      <c r="WVA80" s="113"/>
      <c r="WVB80" s="113"/>
      <c r="WVC80" s="113"/>
      <c r="WVD80" s="113"/>
      <c r="WVE80" s="113"/>
      <c r="WVF80" s="113"/>
      <c r="WVG80" s="113"/>
      <c r="WVH80" s="113"/>
      <c r="WVI80" s="113"/>
      <c r="WVJ80" s="113"/>
      <c r="WVK80" s="113"/>
      <c r="WVL80" s="113"/>
      <c r="WVM80" s="113"/>
      <c r="WVN80" s="113"/>
      <c r="WVO80" s="113"/>
      <c r="WVP80" s="113"/>
      <c r="WVQ80" s="113"/>
      <c r="WVR80" s="113"/>
      <c r="WVS80" s="113"/>
      <c r="WVT80" s="113"/>
      <c r="WVU80" s="113"/>
      <c r="WVV80" s="113"/>
      <c r="WVW80" s="113"/>
      <c r="WVX80" s="113"/>
      <c r="WVY80" s="113"/>
      <c r="WVZ80" s="113"/>
      <c r="WWA80" s="113"/>
      <c r="WWB80" s="113"/>
      <c r="WWC80" s="113"/>
      <c r="WWD80" s="113"/>
      <c r="WWE80" s="113"/>
      <c r="WWF80" s="113"/>
      <c r="WWG80" s="113"/>
      <c r="WWH80" s="113"/>
      <c r="WWI80" s="113"/>
      <c r="WWJ80" s="113"/>
      <c r="WWK80" s="113"/>
      <c r="WWL80" s="113"/>
      <c r="WWM80" s="113"/>
      <c r="WWN80" s="113"/>
      <c r="WWO80" s="113"/>
      <c r="WWP80" s="113"/>
      <c r="WWQ80" s="113"/>
      <c r="WWR80" s="113"/>
      <c r="WWS80" s="113"/>
      <c r="WWT80" s="113"/>
      <c r="WWU80" s="113"/>
      <c r="WWV80" s="113"/>
      <c r="WWW80" s="113"/>
      <c r="WWX80" s="113"/>
      <c r="WWY80" s="113"/>
      <c r="WWZ80" s="113"/>
      <c r="WXA80" s="113"/>
      <c r="WXB80" s="113"/>
      <c r="WXC80" s="113"/>
      <c r="WXD80" s="113"/>
      <c r="WXE80" s="113"/>
      <c r="WXF80" s="113"/>
      <c r="WXG80" s="113"/>
      <c r="WXH80" s="113"/>
      <c r="WXI80" s="113"/>
      <c r="WXJ80" s="113"/>
      <c r="WXK80" s="113"/>
      <c r="WXL80" s="113"/>
      <c r="WXM80" s="113"/>
      <c r="WXN80" s="113"/>
      <c r="WXO80" s="113"/>
      <c r="WXP80" s="113"/>
      <c r="WXQ80" s="113"/>
      <c r="WXR80" s="113"/>
      <c r="WXS80" s="113"/>
      <c r="WXT80" s="113"/>
      <c r="WXU80" s="113"/>
      <c r="WXV80" s="113"/>
      <c r="WXW80" s="113"/>
      <c r="WXX80" s="113"/>
      <c r="WXY80" s="113"/>
      <c r="WXZ80" s="113"/>
      <c r="WYA80" s="113"/>
      <c r="WYB80" s="113"/>
      <c r="WYC80" s="113"/>
      <c r="WYD80" s="113"/>
      <c r="WYE80" s="113"/>
      <c r="WYF80" s="113"/>
      <c r="WYG80" s="113"/>
      <c r="WYH80" s="113"/>
      <c r="WYI80" s="113"/>
      <c r="WYJ80" s="113"/>
      <c r="WYK80" s="113"/>
      <c r="WYL80" s="113"/>
      <c r="WYM80" s="113"/>
      <c r="WYN80" s="113"/>
      <c r="WYO80" s="113"/>
      <c r="WYP80" s="113"/>
      <c r="WYQ80" s="113"/>
      <c r="WYR80" s="113"/>
      <c r="WYS80" s="113"/>
      <c r="WYT80" s="113"/>
      <c r="WYU80" s="113"/>
      <c r="WYV80" s="113"/>
      <c r="WYW80" s="113"/>
      <c r="WYX80" s="113"/>
      <c r="WYY80" s="113"/>
      <c r="WYZ80" s="113"/>
      <c r="WZA80" s="113"/>
      <c r="WZB80" s="113"/>
      <c r="WZC80" s="113"/>
      <c r="WZD80" s="113"/>
      <c r="WZE80" s="113"/>
      <c r="WZF80" s="113"/>
      <c r="WZG80" s="113"/>
      <c r="WZH80" s="113"/>
      <c r="WZI80" s="113"/>
      <c r="WZJ80" s="113"/>
      <c r="WZK80" s="113"/>
      <c r="WZL80" s="113"/>
      <c r="WZM80" s="113"/>
      <c r="WZN80" s="113"/>
      <c r="WZO80" s="113"/>
      <c r="WZP80" s="113"/>
      <c r="WZQ80" s="113"/>
      <c r="WZR80" s="113"/>
      <c r="WZS80" s="113"/>
      <c r="WZT80" s="113"/>
      <c r="WZU80" s="113"/>
      <c r="WZV80" s="113"/>
      <c r="WZW80" s="113"/>
      <c r="WZX80" s="113"/>
      <c r="WZY80" s="113"/>
      <c r="WZZ80" s="113"/>
      <c r="XAA80" s="113"/>
      <c r="XAB80" s="113"/>
      <c r="XAC80" s="113"/>
      <c r="XAD80" s="113"/>
      <c r="XAE80" s="113"/>
      <c r="XAF80" s="113"/>
      <c r="XAG80" s="113"/>
      <c r="XAH80" s="113"/>
      <c r="XAI80" s="113"/>
      <c r="XAJ80" s="113"/>
      <c r="XAK80" s="113"/>
      <c r="XAL80" s="113"/>
      <c r="XAM80" s="113"/>
      <c r="XAN80" s="113"/>
      <c r="XAO80" s="113"/>
      <c r="XAP80" s="113"/>
      <c r="XAQ80" s="113"/>
      <c r="XAR80" s="113"/>
      <c r="XAS80" s="113"/>
      <c r="XAT80" s="113"/>
      <c r="XAU80" s="113"/>
      <c r="XAV80" s="113"/>
      <c r="XAW80" s="113"/>
      <c r="XAX80" s="113"/>
      <c r="XAY80" s="113"/>
      <c r="XAZ80" s="113"/>
      <c r="XBA80" s="113"/>
      <c r="XBB80" s="113"/>
      <c r="XBC80" s="113"/>
      <c r="XBD80" s="113"/>
      <c r="XBE80" s="113"/>
      <c r="XBF80" s="113"/>
      <c r="XBG80" s="113"/>
      <c r="XBH80" s="113"/>
      <c r="XBI80" s="113"/>
      <c r="XBJ80" s="113"/>
      <c r="XBK80" s="113"/>
      <c r="XBL80" s="113"/>
      <c r="XBM80" s="113"/>
      <c r="XBN80" s="113"/>
      <c r="XBO80" s="113"/>
      <c r="XBP80" s="113"/>
      <c r="XBQ80" s="113"/>
      <c r="XBR80" s="113"/>
      <c r="XBS80" s="113"/>
      <c r="XBT80" s="113"/>
      <c r="XBU80" s="113"/>
      <c r="XBV80" s="113"/>
      <c r="XBW80" s="113"/>
      <c r="XBX80" s="113"/>
      <c r="XBY80" s="113"/>
      <c r="XBZ80" s="113"/>
      <c r="XCA80" s="113"/>
      <c r="XCB80" s="113"/>
      <c r="XCC80" s="113"/>
      <c r="XCD80" s="113"/>
      <c r="XCE80" s="113"/>
      <c r="XCF80" s="113"/>
      <c r="XCG80" s="113"/>
      <c r="XCH80" s="113"/>
      <c r="XCI80" s="113"/>
      <c r="XCJ80" s="113"/>
      <c r="XCK80" s="113"/>
      <c r="XCL80" s="113"/>
      <c r="XCM80" s="113"/>
      <c r="XCN80" s="113"/>
      <c r="XCO80" s="113"/>
      <c r="XCP80" s="113"/>
      <c r="XCQ80" s="113"/>
      <c r="XCR80" s="113"/>
      <c r="XCS80" s="113"/>
      <c r="XCT80" s="113"/>
      <c r="XCU80" s="113"/>
      <c r="XCV80" s="113"/>
      <c r="XCW80" s="113"/>
      <c r="XCX80" s="113"/>
      <c r="XCY80" s="113"/>
      <c r="XCZ80" s="113"/>
      <c r="XDA80" s="113"/>
      <c r="XDB80" s="113"/>
      <c r="XDC80" s="113"/>
      <c r="XDD80" s="113"/>
      <c r="XDE80" s="113"/>
    </row>
    <row r="81" spans="1:16333" s="140" customFormat="1" ht="15.75" x14ac:dyDescent="0.25">
      <c r="A81" s="119" t="s">
        <v>349</v>
      </c>
      <c r="B81" s="120" t="s">
        <v>823</v>
      </c>
      <c r="C81" s="108">
        <v>800</v>
      </c>
      <c r="D81" s="141">
        <f>'Приложение 5'!F105</f>
        <v>12550000</v>
      </c>
      <c r="E81" s="141">
        <f>'Приложение 5'!G105</f>
        <v>4633000</v>
      </c>
      <c r="F81" s="141">
        <f>'Приложение 5'!H105</f>
        <v>4633000</v>
      </c>
      <c r="G81" s="103"/>
      <c r="H81" s="103"/>
      <c r="I81" s="103"/>
      <c r="J81" s="103"/>
      <c r="K81" s="10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</row>
    <row r="82" spans="1:16333" ht="31.5" x14ac:dyDescent="0.25">
      <c r="A82" s="116" t="s">
        <v>389</v>
      </c>
      <c r="B82" s="142">
        <v>7100000000</v>
      </c>
      <c r="C82" s="142"/>
      <c r="D82" s="125">
        <f>D83</f>
        <v>28293963.789999999</v>
      </c>
      <c r="E82" s="125">
        <f t="shared" ref="E82:F82" si="25">E83</f>
        <v>29482310.27</v>
      </c>
      <c r="F82" s="125">
        <f t="shared" si="25"/>
        <v>30661602.690000001</v>
      </c>
    </row>
    <row r="83" spans="1:16333" s="113" customFormat="1" ht="15.75" x14ac:dyDescent="0.25">
      <c r="A83" s="130" t="s">
        <v>816</v>
      </c>
      <c r="B83" s="138">
        <v>7130000000</v>
      </c>
      <c r="C83" s="138"/>
      <c r="D83" s="128">
        <f>SUM(D84:D84)</f>
        <v>28293963.789999999</v>
      </c>
      <c r="E83" s="128">
        <f>SUM(E84:E84)</f>
        <v>29482310.27</v>
      </c>
      <c r="F83" s="128">
        <f>SUM(F84:F84)</f>
        <v>30661602.690000001</v>
      </c>
      <c r="G83" s="114"/>
      <c r="H83" s="114"/>
      <c r="I83" s="114"/>
      <c r="J83" s="114"/>
      <c r="K83" s="114"/>
      <c r="HC83" s="115"/>
      <c r="HD83" s="115"/>
      <c r="HE83" s="115"/>
      <c r="HF83" s="115"/>
      <c r="HG83" s="115"/>
      <c r="HH83" s="115"/>
      <c r="QY83" s="115"/>
      <c r="QZ83" s="115"/>
      <c r="RA83" s="115"/>
      <c r="RB83" s="115"/>
      <c r="RC83" s="115"/>
      <c r="RD83" s="115"/>
      <c r="AAU83" s="115"/>
      <c r="AAV83" s="115"/>
      <c r="AAW83" s="115"/>
      <c r="AAX83" s="115"/>
      <c r="AAY83" s="115"/>
      <c r="AAZ83" s="115"/>
      <c r="AKQ83" s="115"/>
      <c r="AKR83" s="115"/>
      <c r="AKS83" s="115"/>
      <c r="AKT83" s="115"/>
      <c r="AKU83" s="115"/>
      <c r="AKV83" s="115"/>
      <c r="AUM83" s="115"/>
      <c r="AUN83" s="115"/>
      <c r="AUO83" s="115"/>
      <c r="AUP83" s="115"/>
      <c r="AUQ83" s="115"/>
      <c r="AUR83" s="115"/>
      <c r="BEI83" s="115"/>
      <c r="BEJ83" s="115"/>
      <c r="BEK83" s="115"/>
      <c r="BEL83" s="115"/>
      <c r="BEM83" s="115"/>
      <c r="BEN83" s="115"/>
      <c r="BOE83" s="115"/>
      <c r="BOF83" s="115"/>
      <c r="BOG83" s="115"/>
      <c r="BOH83" s="115"/>
      <c r="BOI83" s="115"/>
      <c r="BOJ83" s="115"/>
      <c r="BYA83" s="115"/>
      <c r="BYB83" s="115"/>
      <c r="BYC83" s="115"/>
      <c r="BYD83" s="115"/>
      <c r="BYE83" s="115"/>
      <c r="BYF83" s="115"/>
      <c r="CHW83" s="115"/>
      <c r="CHX83" s="115"/>
      <c r="CHY83" s="115"/>
      <c r="CHZ83" s="115"/>
      <c r="CIA83" s="115"/>
      <c r="CIB83" s="115"/>
      <c r="CRS83" s="115"/>
      <c r="CRT83" s="115"/>
      <c r="CRU83" s="115"/>
      <c r="CRV83" s="115"/>
      <c r="CRW83" s="115"/>
      <c r="CRX83" s="115"/>
      <c r="DBO83" s="115"/>
      <c r="DBP83" s="115"/>
      <c r="DBQ83" s="115"/>
      <c r="DBR83" s="115"/>
      <c r="DBS83" s="115"/>
      <c r="DBT83" s="115"/>
      <c r="DLK83" s="115"/>
      <c r="DLL83" s="115"/>
      <c r="DLM83" s="115"/>
      <c r="DLN83" s="115"/>
      <c r="DLO83" s="115"/>
      <c r="DLP83" s="115"/>
      <c r="DVG83" s="115"/>
      <c r="DVH83" s="115"/>
      <c r="DVI83" s="115"/>
      <c r="DVJ83" s="115"/>
      <c r="DVK83" s="115"/>
      <c r="DVL83" s="115"/>
      <c r="EFC83" s="115"/>
      <c r="EFD83" s="115"/>
      <c r="EFE83" s="115"/>
      <c r="EFF83" s="115"/>
      <c r="EFG83" s="115"/>
      <c r="EFH83" s="115"/>
      <c r="EOY83" s="115"/>
      <c r="EOZ83" s="115"/>
      <c r="EPA83" s="115"/>
      <c r="EPB83" s="115"/>
      <c r="EPC83" s="115"/>
      <c r="EPD83" s="115"/>
      <c r="EYU83" s="115"/>
      <c r="EYV83" s="115"/>
      <c r="EYW83" s="115"/>
      <c r="EYX83" s="115"/>
      <c r="EYY83" s="115"/>
      <c r="EYZ83" s="115"/>
      <c r="FIQ83" s="115"/>
      <c r="FIR83" s="115"/>
      <c r="FIS83" s="115"/>
      <c r="FIT83" s="115"/>
      <c r="FIU83" s="115"/>
      <c r="FIV83" s="115"/>
      <c r="FSM83" s="115"/>
      <c r="FSN83" s="115"/>
      <c r="FSO83" s="115"/>
      <c r="FSP83" s="115"/>
      <c r="FSQ83" s="115"/>
      <c r="FSR83" s="115"/>
      <c r="GCI83" s="115"/>
      <c r="GCJ83" s="115"/>
      <c r="GCK83" s="115"/>
      <c r="GCL83" s="115"/>
      <c r="GCM83" s="115"/>
      <c r="GCN83" s="115"/>
      <c r="GME83" s="115"/>
      <c r="GMF83" s="115"/>
      <c r="GMG83" s="115"/>
      <c r="GMH83" s="115"/>
      <c r="GMI83" s="115"/>
      <c r="GMJ83" s="115"/>
      <c r="GWA83" s="115"/>
      <c r="GWB83" s="115"/>
      <c r="GWC83" s="115"/>
      <c r="GWD83" s="115"/>
      <c r="GWE83" s="115"/>
      <c r="GWF83" s="115"/>
      <c r="HFW83" s="115"/>
      <c r="HFX83" s="115"/>
      <c r="HFY83" s="115"/>
      <c r="HFZ83" s="115"/>
      <c r="HGA83" s="115"/>
      <c r="HGB83" s="115"/>
      <c r="HPS83" s="115"/>
      <c r="HPT83" s="115"/>
      <c r="HPU83" s="115"/>
      <c r="HPV83" s="115"/>
      <c r="HPW83" s="115"/>
      <c r="HPX83" s="115"/>
      <c r="HZO83" s="115"/>
      <c r="HZP83" s="115"/>
      <c r="HZQ83" s="115"/>
      <c r="HZR83" s="115"/>
      <c r="HZS83" s="115"/>
      <c r="HZT83" s="115"/>
      <c r="IJK83" s="115"/>
      <c r="IJL83" s="115"/>
      <c r="IJM83" s="115"/>
      <c r="IJN83" s="115"/>
      <c r="IJO83" s="115"/>
      <c r="IJP83" s="115"/>
      <c r="ITG83" s="115"/>
      <c r="ITH83" s="115"/>
      <c r="ITI83" s="115"/>
      <c r="ITJ83" s="115"/>
      <c r="ITK83" s="115"/>
      <c r="ITL83" s="115"/>
      <c r="JDC83" s="115"/>
      <c r="JDD83" s="115"/>
      <c r="JDE83" s="115"/>
      <c r="JDF83" s="115"/>
      <c r="JDG83" s="115"/>
      <c r="JDH83" s="115"/>
      <c r="JMY83" s="115"/>
      <c r="JMZ83" s="115"/>
      <c r="JNA83" s="115"/>
      <c r="JNB83" s="115"/>
      <c r="JNC83" s="115"/>
      <c r="JND83" s="115"/>
      <c r="JWU83" s="115"/>
      <c r="JWV83" s="115"/>
      <c r="JWW83" s="115"/>
      <c r="JWX83" s="115"/>
      <c r="JWY83" s="115"/>
      <c r="JWZ83" s="115"/>
      <c r="KGQ83" s="115"/>
      <c r="KGR83" s="115"/>
      <c r="KGS83" s="115"/>
      <c r="KGT83" s="115"/>
      <c r="KGU83" s="115"/>
      <c r="KGV83" s="115"/>
      <c r="KQM83" s="115"/>
      <c r="KQN83" s="115"/>
      <c r="KQO83" s="115"/>
      <c r="KQP83" s="115"/>
      <c r="KQQ83" s="115"/>
      <c r="KQR83" s="115"/>
      <c r="LAI83" s="115"/>
      <c r="LAJ83" s="115"/>
      <c r="LAK83" s="115"/>
      <c r="LAL83" s="115"/>
      <c r="LAM83" s="115"/>
      <c r="LAN83" s="115"/>
      <c r="LKE83" s="115"/>
      <c r="LKF83" s="115"/>
      <c r="LKG83" s="115"/>
      <c r="LKH83" s="115"/>
      <c r="LKI83" s="115"/>
      <c r="LKJ83" s="115"/>
      <c r="LUA83" s="115"/>
      <c r="LUB83" s="115"/>
      <c r="LUC83" s="115"/>
      <c r="LUD83" s="115"/>
      <c r="LUE83" s="115"/>
      <c r="LUF83" s="115"/>
      <c r="MDW83" s="115"/>
      <c r="MDX83" s="115"/>
      <c r="MDY83" s="115"/>
      <c r="MDZ83" s="115"/>
      <c r="MEA83" s="115"/>
      <c r="MEB83" s="115"/>
      <c r="MNS83" s="115"/>
      <c r="MNT83" s="115"/>
      <c r="MNU83" s="115"/>
      <c r="MNV83" s="115"/>
      <c r="MNW83" s="115"/>
      <c r="MNX83" s="115"/>
      <c r="MXO83" s="115"/>
      <c r="MXP83" s="115"/>
      <c r="MXQ83" s="115"/>
      <c r="MXR83" s="115"/>
      <c r="MXS83" s="115"/>
      <c r="MXT83" s="115"/>
      <c r="NHK83" s="115"/>
      <c r="NHL83" s="115"/>
      <c r="NHM83" s="115"/>
      <c r="NHN83" s="115"/>
      <c r="NHO83" s="115"/>
      <c r="NHP83" s="115"/>
      <c r="NRG83" s="115"/>
      <c r="NRH83" s="115"/>
      <c r="NRI83" s="115"/>
      <c r="NRJ83" s="115"/>
      <c r="NRK83" s="115"/>
      <c r="NRL83" s="115"/>
      <c r="OBC83" s="115"/>
      <c r="OBD83" s="115"/>
      <c r="OBE83" s="115"/>
      <c r="OBF83" s="115"/>
      <c r="OBG83" s="115"/>
      <c r="OBH83" s="115"/>
      <c r="OKY83" s="115"/>
      <c r="OKZ83" s="115"/>
      <c r="OLA83" s="115"/>
      <c r="OLB83" s="115"/>
      <c r="OLC83" s="115"/>
      <c r="OLD83" s="115"/>
      <c r="OUU83" s="115"/>
      <c r="OUV83" s="115"/>
      <c r="OUW83" s="115"/>
      <c r="OUX83" s="115"/>
      <c r="OUY83" s="115"/>
      <c r="OUZ83" s="115"/>
      <c r="PEQ83" s="115"/>
      <c r="PER83" s="115"/>
      <c r="PES83" s="115"/>
      <c r="PET83" s="115"/>
      <c r="PEU83" s="115"/>
      <c r="PEV83" s="115"/>
      <c r="POM83" s="115"/>
      <c r="PON83" s="115"/>
      <c r="POO83" s="115"/>
      <c r="POP83" s="115"/>
      <c r="POQ83" s="115"/>
      <c r="POR83" s="115"/>
      <c r="PYI83" s="115"/>
      <c r="PYJ83" s="115"/>
      <c r="PYK83" s="115"/>
      <c r="PYL83" s="115"/>
      <c r="PYM83" s="115"/>
      <c r="PYN83" s="115"/>
      <c r="QIE83" s="115"/>
      <c r="QIF83" s="115"/>
      <c r="QIG83" s="115"/>
      <c r="QIH83" s="115"/>
      <c r="QII83" s="115"/>
      <c r="QIJ83" s="115"/>
      <c r="QSA83" s="115"/>
      <c r="QSB83" s="115"/>
      <c r="QSC83" s="115"/>
      <c r="QSD83" s="115"/>
      <c r="QSE83" s="115"/>
      <c r="QSF83" s="115"/>
      <c r="RBW83" s="115"/>
      <c r="RBX83" s="115"/>
      <c r="RBY83" s="115"/>
      <c r="RBZ83" s="115"/>
      <c r="RCA83" s="115"/>
      <c r="RCB83" s="115"/>
      <c r="RLS83" s="115"/>
      <c r="RLT83" s="115"/>
      <c r="RLU83" s="115"/>
      <c r="RLV83" s="115"/>
      <c r="RLW83" s="115"/>
      <c r="RLX83" s="115"/>
      <c r="RVO83" s="115"/>
      <c r="RVP83" s="115"/>
      <c r="RVQ83" s="115"/>
      <c r="RVR83" s="115"/>
      <c r="RVS83" s="115"/>
      <c r="RVT83" s="115"/>
      <c r="SFK83" s="115"/>
      <c r="SFL83" s="115"/>
      <c r="SFM83" s="115"/>
      <c r="SFN83" s="115"/>
      <c r="SFO83" s="115"/>
      <c r="SFP83" s="115"/>
      <c r="SPG83" s="115"/>
      <c r="SPH83" s="115"/>
      <c r="SPI83" s="115"/>
      <c r="SPJ83" s="115"/>
      <c r="SPK83" s="115"/>
      <c r="SPL83" s="115"/>
      <c r="SZC83" s="115"/>
      <c r="SZD83" s="115"/>
      <c r="SZE83" s="115"/>
      <c r="SZF83" s="115"/>
      <c r="SZG83" s="115"/>
      <c r="SZH83" s="115"/>
      <c r="TIY83" s="115"/>
      <c r="TIZ83" s="115"/>
      <c r="TJA83" s="115"/>
      <c r="TJB83" s="115"/>
      <c r="TJC83" s="115"/>
      <c r="TJD83" s="115"/>
      <c r="TSU83" s="115"/>
      <c r="TSV83" s="115"/>
      <c r="TSW83" s="115"/>
      <c r="TSX83" s="115"/>
      <c r="TSY83" s="115"/>
      <c r="TSZ83" s="115"/>
      <c r="UCQ83" s="115"/>
      <c r="UCR83" s="115"/>
      <c r="UCS83" s="115"/>
      <c r="UCT83" s="115"/>
      <c r="UCU83" s="115"/>
      <c r="UCV83" s="115"/>
      <c r="UMM83" s="115"/>
      <c r="UMN83" s="115"/>
      <c r="UMO83" s="115"/>
      <c r="UMP83" s="115"/>
      <c r="UMQ83" s="115"/>
      <c r="UMR83" s="115"/>
      <c r="UWI83" s="115"/>
      <c r="UWJ83" s="115"/>
      <c r="UWK83" s="115"/>
      <c r="UWL83" s="115"/>
      <c r="UWM83" s="115"/>
      <c r="UWN83" s="115"/>
      <c r="VGE83" s="115"/>
      <c r="VGF83" s="115"/>
      <c r="VGG83" s="115"/>
      <c r="VGH83" s="115"/>
      <c r="VGI83" s="115"/>
      <c r="VGJ83" s="115"/>
      <c r="VQA83" s="115"/>
      <c r="VQB83" s="115"/>
      <c r="VQC83" s="115"/>
      <c r="VQD83" s="115"/>
      <c r="VQE83" s="115"/>
      <c r="VQF83" s="115"/>
      <c r="VZW83" s="115"/>
      <c r="VZX83" s="115"/>
      <c r="VZY83" s="115"/>
      <c r="VZZ83" s="115"/>
      <c r="WAA83" s="115"/>
      <c r="WAB83" s="115"/>
      <c r="WJS83" s="115"/>
      <c r="WJT83" s="115"/>
      <c r="WJU83" s="115"/>
      <c r="WJV83" s="115"/>
      <c r="WJW83" s="115"/>
      <c r="WJX83" s="115"/>
      <c r="WTO83" s="115"/>
      <c r="WTP83" s="115"/>
      <c r="WTQ83" s="115"/>
      <c r="WTR83" s="115"/>
      <c r="WTS83" s="115"/>
      <c r="WTT83" s="115"/>
    </row>
    <row r="84" spans="1:16333" ht="30.75" x14ac:dyDescent="0.25">
      <c r="A84" s="119" t="s">
        <v>347</v>
      </c>
      <c r="B84" s="137">
        <v>7130000000</v>
      </c>
      <c r="C84" s="137">
        <v>200</v>
      </c>
      <c r="D84" s="124">
        <f>'Приложение 5'!F115</f>
        <v>28293963.789999999</v>
      </c>
      <c r="E84" s="124">
        <f>'Приложение 5'!G115</f>
        <v>29482310.27</v>
      </c>
      <c r="F84" s="124">
        <f>'Приложение 5'!H115</f>
        <v>30661602.690000001</v>
      </c>
    </row>
    <row r="85" spans="1:16333" ht="31.5" x14ac:dyDescent="0.25">
      <c r="A85" s="132" t="s">
        <v>381</v>
      </c>
      <c r="B85" s="133" t="s">
        <v>827</v>
      </c>
      <c r="C85" s="133"/>
      <c r="D85" s="125">
        <f>D86+D90</f>
        <v>268475881.57999998</v>
      </c>
      <c r="E85" s="125">
        <f t="shared" ref="E85:F85" si="26">E86+E90</f>
        <v>53089887.049999997</v>
      </c>
      <c r="F85" s="125">
        <f t="shared" si="26"/>
        <v>53089887.049999997</v>
      </c>
    </row>
    <row r="86" spans="1:16333" ht="15.75" x14ac:dyDescent="0.25">
      <c r="A86" s="134" t="s">
        <v>816</v>
      </c>
      <c r="B86" s="135" t="s">
        <v>828</v>
      </c>
      <c r="C86" s="135"/>
      <c r="D86" s="128">
        <f>SUM(D87:D89)</f>
        <v>233317160.34</v>
      </c>
      <c r="E86" s="128">
        <f t="shared" ref="E86:F86" si="27">SUM(E87:E89)</f>
        <v>17120163.969999999</v>
      </c>
      <c r="F86" s="128">
        <f t="shared" si="27"/>
        <v>17120163.969999999</v>
      </c>
      <c r="HC86" s="1"/>
      <c r="HD86" s="1"/>
      <c r="HE86" s="1"/>
      <c r="HF86" s="1"/>
      <c r="HG86" s="1"/>
      <c r="HH86" s="1"/>
      <c r="QY86" s="1"/>
      <c r="QZ86" s="1"/>
      <c r="RA86" s="1"/>
      <c r="RB86" s="1"/>
      <c r="RC86" s="1"/>
      <c r="RD86" s="1"/>
      <c r="AAU86" s="1"/>
      <c r="AAV86" s="1"/>
      <c r="AAW86" s="1"/>
      <c r="AAX86" s="1"/>
      <c r="AAY86" s="1"/>
      <c r="AAZ86" s="1"/>
      <c r="AKQ86" s="1"/>
      <c r="AKR86" s="1"/>
      <c r="AKS86" s="1"/>
      <c r="AKT86" s="1"/>
      <c r="AKU86" s="1"/>
      <c r="AKV86" s="1"/>
      <c r="AUM86" s="1"/>
      <c r="AUN86" s="1"/>
      <c r="AUO86" s="1"/>
      <c r="AUP86" s="1"/>
      <c r="AUQ86" s="1"/>
      <c r="AUR86" s="1"/>
      <c r="BEI86" s="1"/>
      <c r="BEJ86" s="1"/>
      <c r="BEK86" s="1"/>
      <c r="BEL86" s="1"/>
      <c r="BEM86" s="1"/>
      <c r="BEN86" s="1"/>
      <c r="BOE86" s="1"/>
      <c r="BOF86" s="1"/>
      <c r="BOG86" s="1"/>
      <c r="BOH86" s="1"/>
      <c r="BOI86" s="1"/>
      <c r="BOJ86" s="1"/>
      <c r="BYA86" s="1"/>
      <c r="BYB86" s="1"/>
      <c r="BYC86" s="1"/>
      <c r="BYD86" s="1"/>
      <c r="BYE86" s="1"/>
      <c r="BYF86" s="1"/>
      <c r="CHW86" s="1"/>
      <c r="CHX86" s="1"/>
      <c r="CHY86" s="1"/>
      <c r="CHZ86" s="1"/>
      <c r="CIA86" s="1"/>
      <c r="CIB86" s="1"/>
      <c r="CRS86" s="1"/>
      <c r="CRT86" s="1"/>
      <c r="CRU86" s="1"/>
      <c r="CRV86" s="1"/>
      <c r="CRW86" s="1"/>
      <c r="CRX86" s="1"/>
      <c r="DBO86" s="1"/>
      <c r="DBP86" s="1"/>
      <c r="DBQ86" s="1"/>
      <c r="DBR86" s="1"/>
      <c r="DBS86" s="1"/>
      <c r="DBT86" s="1"/>
      <c r="DLK86" s="1"/>
      <c r="DLL86" s="1"/>
      <c r="DLM86" s="1"/>
      <c r="DLN86" s="1"/>
      <c r="DLO86" s="1"/>
      <c r="DLP86" s="1"/>
      <c r="DVG86" s="1"/>
      <c r="DVH86" s="1"/>
      <c r="DVI86" s="1"/>
      <c r="DVJ86" s="1"/>
      <c r="DVK86" s="1"/>
      <c r="DVL86" s="1"/>
      <c r="EFC86" s="1"/>
      <c r="EFD86" s="1"/>
      <c r="EFE86" s="1"/>
      <c r="EFF86" s="1"/>
      <c r="EFG86" s="1"/>
      <c r="EFH86" s="1"/>
      <c r="EOY86" s="1"/>
      <c r="EOZ86" s="1"/>
      <c r="EPA86" s="1"/>
      <c r="EPB86" s="1"/>
      <c r="EPC86" s="1"/>
      <c r="EPD86" s="1"/>
      <c r="EYU86" s="1"/>
      <c r="EYV86" s="1"/>
      <c r="EYW86" s="1"/>
      <c r="EYX86" s="1"/>
      <c r="EYY86" s="1"/>
      <c r="EYZ86" s="1"/>
      <c r="FIQ86" s="1"/>
      <c r="FIR86" s="1"/>
      <c r="FIS86" s="1"/>
      <c r="FIT86" s="1"/>
      <c r="FIU86" s="1"/>
      <c r="FIV86" s="1"/>
      <c r="FSM86" s="1"/>
      <c r="FSN86" s="1"/>
      <c r="FSO86" s="1"/>
      <c r="FSP86" s="1"/>
      <c r="FSQ86" s="1"/>
      <c r="FSR86" s="1"/>
      <c r="GCI86" s="1"/>
      <c r="GCJ86" s="1"/>
      <c r="GCK86" s="1"/>
      <c r="GCL86" s="1"/>
      <c r="GCM86" s="1"/>
      <c r="GCN86" s="1"/>
      <c r="GME86" s="1"/>
      <c r="GMF86" s="1"/>
      <c r="GMG86" s="1"/>
      <c r="GMH86" s="1"/>
      <c r="GMI86" s="1"/>
      <c r="GMJ86" s="1"/>
      <c r="GWA86" s="1"/>
      <c r="GWB86" s="1"/>
      <c r="GWC86" s="1"/>
      <c r="GWD86" s="1"/>
      <c r="GWE86" s="1"/>
      <c r="GWF86" s="1"/>
      <c r="HFW86" s="1"/>
      <c r="HFX86" s="1"/>
      <c r="HFY86" s="1"/>
      <c r="HFZ86" s="1"/>
      <c r="HGA86" s="1"/>
      <c r="HGB86" s="1"/>
      <c r="HPS86" s="1"/>
      <c r="HPT86" s="1"/>
      <c r="HPU86" s="1"/>
      <c r="HPV86" s="1"/>
      <c r="HPW86" s="1"/>
      <c r="HPX86" s="1"/>
      <c r="HZO86" s="1"/>
      <c r="HZP86" s="1"/>
      <c r="HZQ86" s="1"/>
      <c r="HZR86" s="1"/>
      <c r="HZS86" s="1"/>
      <c r="HZT86" s="1"/>
      <c r="IJK86" s="1"/>
      <c r="IJL86" s="1"/>
      <c r="IJM86" s="1"/>
      <c r="IJN86" s="1"/>
      <c r="IJO86" s="1"/>
      <c r="IJP86" s="1"/>
      <c r="ITG86" s="1"/>
      <c r="ITH86" s="1"/>
      <c r="ITI86" s="1"/>
      <c r="ITJ86" s="1"/>
      <c r="ITK86" s="1"/>
      <c r="ITL86" s="1"/>
      <c r="JDC86" s="1"/>
      <c r="JDD86" s="1"/>
      <c r="JDE86" s="1"/>
      <c r="JDF86" s="1"/>
      <c r="JDG86" s="1"/>
      <c r="JDH86" s="1"/>
      <c r="JMY86" s="1"/>
      <c r="JMZ86" s="1"/>
      <c r="JNA86" s="1"/>
      <c r="JNB86" s="1"/>
      <c r="JNC86" s="1"/>
      <c r="JND86" s="1"/>
      <c r="JWU86" s="1"/>
      <c r="JWV86" s="1"/>
      <c r="JWW86" s="1"/>
      <c r="JWX86" s="1"/>
      <c r="JWY86" s="1"/>
      <c r="JWZ86" s="1"/>
      <c r="KGQ86" s="1"/>
      <c r="KGR86" s="1"/>
      <c r="KGS86" s="1"/>
      <c r="KGT86" s="1"/>
      <c r="KGU86" s="1"/>
      <c r="KGV86" s="1"/>
      <c r="KQM86" s="1"/>
      <c r="KQN86" s="1"/>
      <c r="KQO86" s="1"/>
      <c r="KQP86" s="1"/>
      <c r="KQQ86" s="1"/>
      <c r="KQR86" s="1"/>
      <c r="LAI86" s="1"/>
      <c r="LAJ86" s="1"/>
      <c r="LAK86" s="1"/>
      <c r="LAL86" s="1"/>
      <c r="LAM86" s="1"/>
      <c r="LAN86" s="1"/>
      <c r="LKE86" s="1"/>
      <c r="LKF86" s="1"/>
      <c r="LKG86" s="1"/>
      <c r="LKH86" s="1"/>
      <c r="LKI86" s="1"/>
      <c r="LKJ86" s="1"/>
      <c r="LUA86" s="1"/>
      <c r="LUB86" s="1"/>
      <c r="LUC86" s="1"/>
      <c r="LUD86" s="1"/>
      <c r="LUE86" s="1"/>
      <c r="LUF86" s="1"/>
      <c r="MDW86" s="1"/>
      <c r="MDX86" s="1"/>
      <c r="MDY86" s="1"/>
      <c r="MDZ86" s="1"/>
      <c r="MEA86" s="1"/>
      <c r="MEB86" s="1"/>
      <c r="MNS86" s="1"/>
      <c r="MNT86" s="1"/>
      <c r="MNU86" s="1"/>
      <c r="MNV86" s="1"/>
      <c r="MNW86" s="1"/>
      <c r="MNX86" s="1"/>
      <c r="MXO86" s="1"/>
      <c r="MXP86" s="1"/>
      <c r="MXQ86" s="1"/>
      <c r="MXR86" s="1"/>
      <c r="MXS86" s="1"/>
      <c r="MXT86" s="1"/>
      <c r="NHK86" s="1"/>
      <c r="NHL86" s="1"/>
      <c r="NHM86" s="1"/>
      <c r="NHN86" s="1"/>
      <c r="NHO86" s="1"/>
      <c r="NHP86" s="1"/>
      <c r="NRG86" s="1"/>
      <c r="NRH86" s="1"/>
      <c r="NRI86" s="1"/>
      <c r="NRJ86" s="1"/>
      <c r="NRK86" s="1"/>
      <c r="NRL86" s="1"/>
      <c r="OBC86" s="1"/>
      <c r="OBD86" s="1"/>
      <c r="OBE86" s="1"/>
      <c r="OBF86" s="1"/>
      <c r="OBG86" s="1"/>
      <c r="OBH86" s="1"/>
      <c r="OKY86" s="1"/>
      <c r="OKZ86" s="1"/>
      <c r="OLA86" s="1"/>
      <c r="OLB86" s="1"/>
      <c r="OLC86" s="1"/>
      <c r="OLD86" s="1"/>
      <c r="OUU86" s="1"/>
      <c r="OUV86" s="1"/>
      <c r="OUW86" s="1"/>
      <c r="OUX86" s="1"/>
      <c r="OUY86" s="1"/>
      <c r="OUZ86" s="1"/>
      <c r="PEQ86" s="1"/>
      <c r="PER86" s="1"/>
      <c r="PES86" s="1"/>
      <c r="PET86" s="1"/>
      <c r="PEU86" s="1"/>
      <c r="PEV86" s="1"/>
      <c r="POM86" s="1"/>
      <c r="PON86" s="1"/>
      <c r="POO86" s="1"/>
      <c r="POP86" s="1"/>
      <c r="POQ86" s="1"/>
      <c r="POR86" s="1"/>
      <c r="PYI86" s="1"/>
      <c r="PYJ86" s="1"/>
      <c r="PYK86" s="1"/>
      <c r="PYL86" s="1"/>
      <c r="PYM86" s="1"/>
      <c r="PYN86" s="1"/>
      <c r="QIE86" s="1"/>
      <c r="QIF86" s="1"/>
      <c r="QIG86" s="1"/>
      <c r="QIH86" s="1"/>
      <c r="QII86" s="1"/>
      <c r="QIJ86" s="1"/>
      <c r="QSA86" s="1"/>
      <c r="QSB86" s="1"/>
      <c r="QSC86" s="1"/>
      <c r="QSD86" s="1"/>
      <c r="QSE86" s="1"/>
      <c r="QSF86" s="1"/>
      <c r="RBW86" s="1"/>
      <c r="RBX86" s="1"/>
      <c r="RBY86" s="1"/>
      <c r="RBZ86" s="1"/>
      <c r="RCA86" s="1"/>
      <c r="RCB86" s="1"/>
      <c r="RLS86" s="1"/>
      <c r="RLT86" s="1"/>
      <c r="RLU86" s="1"/>
      <c r="RLV86" s="1"/>
      <c r="RLW86" s="1"/>
      <c r="RLX86" s="1"/>
      <c r="RVO86" s="1"/>
      <c r="RVP86" s="1"/>
      <c r="RVQ86" s="1"/>
      <c r="RVR86" s="1"/>
      <c r="RVS86" s="1"/>
      <c r="RVT86" s="1"/>
      <c r="SFK86" s="1"/>
      <c r="SFL86" s="1"/>
      <c r="SFM86" s="1"/>
      <c r="SFN86" s="1"/>
      <c r="SFO86" s="1"/>
      <c r="SFP86" s="1"/>
      <c r="SPG86" s="1"/>
      <c r="SPH86" s="1"/>
      <c r="SPI86" s="1"/>
      <c r="SPJ86" s="1"/>
      <c r="SPK86" s="1"/>
      <c r="SPL86" s="1"/>
      <c r="SZC86" s="1"/>
      <c r="SZD86" s="1"/>
      <c r="SZE86" s="1"/>
      <c r="SZF86" s="1"/>
      <c r="SZG86" s="1"/>
      <c r="SZH86" s="1"/>
      <c r="TIY86" s="1"/>
      <c r="TIZ86" s="1"/>
      <c r="TJA86" s="1"/>
      <c r="TJB86" s="1"/>
      <c r="TJC86" s="1"/>
      <c r="TJD86" s="1"/>
      <c r="TSU86" s="1"/>
      <c r="TSV86" s="1"/>
      <c r="TSW86" s="1"/>
      <c r="TSX86" s="1"/>
      <c r="TSY86" s="1"/>
      <c r="TSZ86" s="1"/>
      <c r="UCQ86" s="1"/>
      <c r="UCR86" s="1"/>
      <c r="UCS86" s="1"/>
      <c r="UCT86" s="1"/>
      <c r="UCU86" s="1"/>
      <c r="UCV86" s="1"/>
      <c r="UMM86" s="1"/>
      <c r="UMN86" s="1"/>
      <c r="UMO86" s="1"/>
      <c r="UMP86" s="1"/>
      <c r="UMQ86" s="1"/>
      <c r="UMR86" s="1"/>
      <c r="UWI86" s="1"/>
      <c r="UWJ86" s="1"/>
      <c r="UWK86" s="1"/>
      <c r="UWL86" s="1"/>
      <c r="UWM86" s="1"/>
      <c r="UWN86" s="1"/>
      <c r="VGE86" s="1"/>
      <c r="VGF86" s="1"/>
      <c r="VGG86" s="1"/>
      <c r="VGH86" s="1"/>
      <c r="VGI86" s="1"/>
      <c r="VGJ86" s="1"/>
      <c r="VQA86" s="1"/>
      <c r="VQB86" s="1"/>
      <c r="VQC86" s="1"/>
      <c r="VQD86" s="1"/>
      <c r="VQE86" s="1"/>
      <c r="VQF86" s="1"/>
      <c r="VZW86" s="1"/>
      <c r="VZX86" s="1"/>
      <c r="VZY86" s="1"/>
      <c r="VZZ86" s="1"/>
      <c r="WAA86" s="1"/>
      <c r="WAB86" s="1"/>
      <c r="WJS86" s="1"/>
      <c r="WJT86" s="1"/>
      <c r="WJU86" s="1"/>
      <c r="WJV86" s="1"/>
      <c r="WJW86" s="1"/>
      <c r="WJX86" s="1"/>
      <c r="WTO86" s="1"/>
      <c r="WTP86" s="1"/>
      <c r="WTQ86" s="1"/>
      <c r="WTR86" s="1"/>
      <c r="WTS86" s="1"/>
      <c r="WTT86" s="1"/>
    </row>
    <row r="87" spans="1:16333" ht="30.75" x14ac:dyDescent="0.25">
      <c r="A87" s="121" t="s">
        <v>347</v>
      </c>
      <c r="B87" s="136" t="s">
        <v>828</v>
      </c>
      <c r="C87" s="136" t="s">
        <v>373</v>
      </c>
      <c r="D87" s="124">
        <f>'Приложение 5'!F52</f>
        <v>17110163.969999999</v>
      </c>
      <c r="E87" s="124">
        <f>'Приложение 5'!G52</f>
        <v>17110163.969999999</v>
      </c>
      <c r="F87" s="124">
        <f>'Приложение 5'!H52</f>
        <v>17110163.969999999</v>
      </c>
      <c r="HC87" s="1"/>
      <c r="HD87" s="1"/>
      <c r="HE87" s="1"/>
      <c r="HF87" s="1"/>
      <c r="HG87" s="1"/>
      <c r="HH87" s="1"/>
      <c r="QY87" s="1"/>
      <c r="QZ87" s="1"/>
      <c r="RA87" s="1"/>
      <c r="RB87" s="1"/>
      <c r="RC87" s="1"/>
      <c r="RD87" s="1"/>
      <c r="AAU87" s="1"/>
      <c r="AAV87" s="1"/>
      <c r="AAW87" s="1"/>
      <c r="AAX87" s="1"/>
      <c r="AAY87" s="1"/>
      <c r="AAZ87" s="1"/>
      <c r="AKQ87" s="1"/>
      <c r="AKR87" s="1"/>
      <c r="AKS87" s="1"/>
      <c r="AKT87" s="1"/>
      <c r="AKU87" s="1"/>
      <c r="AKV87" s="1"/>
      <c r="AUM87" s="1"/>
      <c r="AUN87" s="1"/>
      <c r="AUO87" s="1"/>
      <c r="AUP87" s="1"/>
      <c r="AUQ87" s="1"/>
      <c r="AUR87" s="1"/>
      <c r="BEI87" s="1"/>
      <c r="BEJ87" s="1"/>
      <c r="BEK87" s="1"/>
      <c r="BEL87" s="1"/>
      <c r="BEM87" s="1"/>
      <c r="BEN87" s="1"/>
      <c r="BOE87" s="1"/>
      <c r="BOF87" s="1"/>
      <c r="BOG87" s="1"/>
      <c r="BOH87" s="1"/>
      <c r="BOI87" s="1"/>
      <c r="BOJ87" s="1"/>
      <c r="BYA87" s="1"/>
      <c r="BYB87" s="1"/>
      <c r="BYC87" s="1"/>
      <c r="BYD87" s="1"/>
      <c r="BYE87" s="1"/>
      <c r="BYF87" s="1"/>
      <c r="CHW87" s="1"/>
      <c r="CHX87" s="1"/>
      <c r="CHY87" s="1"/>
      <c r="CHZ87" s="1"/>
      <c r="CIA87" s="1"/>
      <c r="CIB87" s="1"/>
      <c r="CRS87" s="1"/>
      <c r="CRT87" s="1"/>
      <c r="CRU87" s="1"/>
      <c r="CRV87" s="1"/>
      <c r="CRW87" s="1"/>
      <c r="CRX87" s="1"/>
      <c r="DBO87" s="1"/>
      <c r="DBP87" s="1"/>
      <c r="DBQ87" s="1"/>
      <c r="DBR87" s="1"/>
      <c r="DBS87" s="1"/>
      <c r="DBT87" s="1"/>
      <c r="DLK87" s="1"/>
      <c r="DLL87" s="1"/>
      <c r="DLM87" s="1"/>
      <c r="DLN87" s="1"/>
      <c r="DLO87" s="1"/>
      <c r="DLP87" s="1"/>
      <c r="DVG87" s="1"/>
      <c r="DVH87" s="1"/>
      <c r="DVI87" s="1"/>
      <c r="DVJ87" s="1"/>
      <c r="DVK87" s="1"/>
      <c r="DVL87" s="1"/>
      <c r="EFC87" s="1"/>
      <c r="EFD87" s="1"/>
      <c r="EFE87" s="1"/>
      <c r="EFF87" s="1"/>
      <c r="EFG87" s="1"/>
      <c r="EFH87" s="1"/>
      <c r="EOY87" s="1"/>
      <c r="EOZ87" s="1"/>
      <c r="EPA87" s="1"/>
      <c r="EPB87" s="1"/>
      <c r="EPC87" s="1"/>
      <c r="EPD87" s="1"/>
      <c r="EYU87" s="1"/>
      <c r="EYV87" s="1"/>
      <c r="EYW87" s="1"/>
      <c r="EYX87" s="1"/>
      <c r="EYY87" s="1"/>
      <c r="EYZ87" s="1"/>
      <c r="FIQ87" s="1"/>
      <c r="FIR87" s="1"/>
      <c r="FIS87" s="1"/>
      <c r="FIT87" s="1"/>
      <c r="FIU87" s="1"/>
      <c r="FIV87" s="1"/>
      <c r="FSM87" s="1"/>
      <c r="FSN87" s="1"/>
      <c r="FSO87" s="1"/>
      <c r="FSP87" s="1"/>
      <c r="FSQ87" s="1"/>
      <c r="FSR87" s="1"/>
      <c r="GCI87" s="1"/>
      <c r="GCJ87" s="1"/>
      <c r="GCK87" s="1"/>
      <c r="GCL87" s="1"/>
      <c r="GCM87" s="1"/>
      <c r="GCN87" s="1"/>
      <c r="GME87" s="1"/>
      <c r="GMF87" s="1"/>
      <c r="GMG87" s="1"/>
      <c r="GMH87" s="1"/>
      <c r="GMI87" s="1"/>
      <c r="GMJ87" s="1"/>
      <c r="GWA87" s="1"/>
      <c r="GWB87" s="1"/>
      <c r="GWC87" s="1"/>
      <c r="GWD87" s="1"/>
      <c r="GWE87" s="1"/>
      <c r="GWF87" s="1"/>
      <c r="HFW87" s="1"/>
      <c r="HFX87" s="1"/>
      <c r="HFY87" s="1"/>
      <c r="HFZ87" s="1"/>
      <c r="HGA87" s="1"/>
      <c r="HGB87" s="1"/>
      <c r="HPS87" s="1"/>
      <c r="HPT87" s="1"/>
      <c r="HPU87" s="1"/>
      <c r="HPV87" s="1"/>
      <c r="HPW87" s="1"/>
      <c r="HPX87" s="1"/>
      <c r="HZO87" s="1"/>
      <c r="HZP87" s="1"/>
      <c r="HZQ87" s="1"/>
      <c r="HZR87" s="1"/>
      <c r="HZS87" s="1"/>
      <c r="HZT87" s="1"/>
      <c r="IJK87" s="1"/>
      <c r="IJL87" s="1"/>
      <c r="IJM87" s="1"/>
      <c r="IJN87" s="1"/>
      <c r="IJO87" s="1"/>
      <c r="IJP87" s="1"/>
      <c r="ITG87" s="1"/>
      <c r="ITH87" s="1"/>
      <c r="ITI87" s="1"/>
      <c r="ITJ87" s="1"/>
      <c r="ITK87" s="1"/>
      <c r="ITL87" s="1"/>
      <c r="JDC87" s="1"/>
      <c r="JDD87" s="1"/>
      <c r="JDE87" s="1"/>
      <c r="JDF87" s="1"/>
      <c r="JDG87" s="1"/>
      <c r="JDH87" s="1"/>
      <c r="JMY87" s="1"/>
      <c r="JMZ87" s="1"/>
      <c r="JNA87" s="1"/>
      <c r="JNB87" s="1"/>
      <c r="JNC87" s="1"/>
      <c r="JND87" s="1"/>
      <c r="JWU87" s="1"/>
      <c r="JWV87" s="1"/>
      <c r="JWW87" s="1"/>
      <c r="JWX87" s="1"/>
      <c r="JWY87" s="1"/>
      <c r="JWZ87" s="1"/>
      <c r="KGQ87" s="1"/>
      <c r="KGR87" s="1"/>
      <c r="KGS87" s="1"/>
      <c r="KGT87" s="1"/>
      <c r="KGU87" s="1"/>
      <c r="KGV87" s="1"/>
      <c r="KQM87" s="1"/>
      <c r="KQN87" s="1"/>
      <c r="KQO87" s="1"/>
      <c r="KQP87" s="1"/>
      <c r="KQQ87" s="1"/>
      <c r="KQR87" s="1"/>
      <c r="LAI87" s="1"/>
      <c r="LAJ87" s="1"/>
      <c r="LAK87" s="1"/>
      <c r="LAL87" s="1"/>
      <c r="LAM87" s="1"/>
      <c r="LAN87" s="1"/>
      <c r="LKE87" s="1"/>
      <c r="LKF87" s="1"/>
      <c r="LKG87" s="1"/>
      <c r="LKH87" s="1"/>
      <c r="LKI87" s="1"/>
      <c r="LKJ87" s="1"/>
      <c r="LUA87" s="1"/>
      <c r="LUB87" s="1"/>
      <c r="LUC87" s="1"/>
      <c r="LUD87" s="1"/>
      <c r="LUE87" s="1"/>
      <c r="LUF87" s="1"/>
      <c r="MDW87" s="1"/>
      <c r="MDX87" s="1"/>
      <c r="MDY87" s="1"/>
      <c r="MDZ87" s="1"/>
      <c r="MEA87" s="1"/>
      <c r="MEB87" s="1"/>
      <c r="MNS87" s="1"/>
      <c r="MNT87" s="1"/>
      <c r="MNU87" s="1"/>
      <c r="MNV87" s="1"/>
      <c r="MNW87" s="1"/>
      <c r="MNX87" s="1"/>
      <c r="MXO87" s="1"/>
      <c r="MXP87" s="1"/>
      <c r="MXQ87" s="1"/>
      <c r="MXR87" s="1"/>
      <c r="MXS87" s="1"/>
      <c r="MXT87" s="1"/>
      <c r="NHK87" s="1"/>
      <c r="NHL87" s="1"/>
      <c r="NHM87" s="1"/>
      <c r="NHN87" s="1"/>
      <c r="NHO87" s="1"/>
      <c r="NHP87" s="1"/>
      <c r="NRG87" s="1"/>
      <c r="NRH87" s="1"/>
      <c r="NRI87" s="1"/>
      <c r="NRJ87" s="1"/>
      <c r="NRK87" s="1"/>
      <c r="NRL87" s="1"/>
      <c r="OBC87" s="1"/>
      <c r="OBD87" s="1"/>
      <c r="OBE87" s="1"/>
      <c r="OBF87" s="1"/>
      <c r="OBG87" s="1"/>
      <c r="OBH87" s="1"/>
      <c r="OKY87" s="1"/>
      <c r="OKZ87" s="1"/>
      <c r="OLA87" s="1"/>
      <c r="OLB87" s="1"/>
      <c r="OLC87" s="1"/>
      <c r="OLD87" s="1"/>
      <c r="OUU87" s="1"/>
      <c r="OUV87" s="1"/>
      <c r="OUW87" s="1"/>
      <c r="OUX87" s="1"/>
      <c r="OUY87" s="1"/>
      <c r="OUZ87" s="1"/>
      <c r="PEQ87" s="1"/>
      <c r="PER87" s="1"/>
      <c r="PES87" s="1"/>
      <c r="PET87" s="1"/>
      <c r="PEU87" s="1"/>
      <c r="PEV87" s="1"/>
      <c r="POM87" s="1"/>
      <c r="PON87" s="1"/>
      <c r="POO87" s="1"/>
      <c r="POP87" s="1"/>
      <c r="POQ87" s="1"/>
      <c r="POR87" s="1"/>
      <c r="PYI87" s="1"/>
      <c r="PYJ87" s="1"/>
      <c r="PYK87" s="1"/>
      <c r="PYL87" s="1"/>
      <c r="PYM87" s="1"/>
      <c r="PYN87" s="1"/>
      <c r="QIE87" s="1"/>
      <c r="QIF87" s="1"/>
      <c r="QIG87" s="1"/>
      <c r="QIH87" s="1"/>
      <c r="QII87" s="1"/>
      <c r="QIJ87" s="1"/>
      <c r="QSA87" s="1"/>
      <c r="QSB87" s="1"/>
      <c r="QSC87" s="1"/>
      <c r="QSD87" s="1"/>
      <c r="QSE87" s="1"/>
      <c r="QSF87" s="1"/>
      <c r="RBW87" s="1"/>
      <c r="RBX87" s="1"/>
      <c r="RBY87" s="1"/>
      <c r="RBZ87" s="1"/>
      <c r="RCA87" s="1"/>
      <c r="RCB87" s="1"/>
      <c r="RLS87" s="1"/>
      <c r="RLT87" s="1"/>
      <c r="RLU87" s="1"/>
      <c r="RLV87" s="1"/>
      <c r="RLW87" s="1"/>
      <c r="RLX87" s="1"/>
      <c r="RVO87" s="1"/>
      <c r="RVP87" s="1"/>
      <c r="RVQ87" s="1"/>
      <c r="RVR87" s="1"/>
      <c r="RVS87" s="1"/>
      <c r="RVT87" s="1"/>
      <c r="SFK87" s="1"/>
      <c r="SFL87" s="1"/>
      <c r="SFM87" s="1"/>
      <c r="SFN87" s="1"/>
      <c r="SFO87" s="1"/>
      <c r="SFP87" s="1"/>
      <c r="SPG87" s="1"/>
      <c r="SPH87" s="1"/>
      <c r="SPI87" s="1"/>
      <c r="SPJ87" s="1"/>
      <c r="SPK87" s="1"/>
      <c r="SPL87" s="1"/>
      <c r="SZC87" s="1"/>
      <c r="SZD87" s="1"/>
      <c r="SZE87" s="1"/>
      <c r="SZF87" s="1"/>
      <c r="SZG87" s="1"/>
      <c r="SZH87" s="1"/>
      <c r="TIY87" s="1"/>
      <c r="TIZ87" s="1"/>
      <c r="TJA87" s="1"/>
      <c r="TJB87" s="1"/>
      <c r="TJC87" s="1"/>
      <c r="TJD87" s="1"/>
      <c r="TSU87" s="1"/>
      <c r="TSV87" s="1"/>
      <c r="TSW87" s="1"/>
      <c r="TSX87" s="1"/>
      <c r="TSY87" s="1"/>
      <c r="TSZ87" s="1"/>
      <c r="UCQ87" s="1"/>
      <c r="UCR87" s="1"/>
      <c r="UCS87" s="1"/>
      <c r="UCT87" s="1"/>
      <c r="UCU87" s="1"/>
      <c r="UCV87" s="1"/>
      <c r="UMM87" s="1"/>
      <c r="UMN87" s="1"/>
      <c r="UMO87" s="1"/>
      <c r="UMP87" s="1"/>
      <c r="UMQ87" s="1"/>
      <c r="UMR87" s="1"/>
      <c r="UWI87" s="1"/>
      <c r="UWJ87" s="1"/>
      <c r="UWK87" s="1"/>
      <c r="UWL87" s="1"/>
      <c r="UWM87" s="1"/>
      <c r="UWN87" s="1"/>
      <c r="VGE87" s="1"/>
      <c r="VGF87" s="1"/>
      <c r="VGG87" s="1"/>
      <c r="VGH87" s="1"/>
      <c r="VGI87" s="1"/>
      <c r="VGJ87" s="1"/>
      <c r="VQA87" s="1"/>
      <c r="VQB87" s="1"/>
      <c r="VQC87" s="1"/>
      <c r="VQD87" s="1"/>
      <c r="VQE87" s="1"/>
      <c r="VQF87" s="1"/>
      <c r="VZW87" s="1"/>
      <c r="VZX87" s="1"/>
      <c r="VZY87" s="1"/>
      <c r="VZZ87" s="1"/>
      <c r="WAA87" s="1"/>
      <c r="WAB87" s="1"/>
      <c r="WJS87" s="1"/>
      <c r="WJT87" s="1"/>
      <c r="WJU87" s="1"/>
      <c r="WJV87" s="1"/>
      <c r="WJW87" s="1"/>
      <c r="WJX87" s="1"/>
      <c r="WTO87" s="1"/>
      <c r="WTP87" s="1"/>
      <c r="WTQ87" s="1"/>
      <c r="WTR87" s="1"/>
      <c r="WTS87" s="1"/>
      <c r="WTT87" s="1"/>
    </row>
    <row r="88" spans="1:16333" ht="30.75" x14ac:dyDescent="0.25">
      <c r="A88" s="121" t="s">
        <v>384</v>
      </c>
      <c r="B88" s="136" t="s">
        <v>828</v>
      </c>
      <c r="C88" s="136" t="s">
        <v>380</v>
      </c>
      <c r="D88" s="124">
        <f>'Приложение 5'!F135+'Приложение 5'!F148</f>
        <v>216196996.37</v>
      </c>
      <c r="E88" s="124">
        <f>'Приложение 5'!G135+'Приложение 5'!G148</f>
        <v>0</v>
      </c>
      <c r="F88" s="124">
        <f>'Приложение 5'!H135+'Приложение 5'!H148</f>
        <v>0</v>
      </c>
      <c r="HC88" s="1"/>
      <c r="HD88" s="1"/>
      <c r="HE88" s="1"/>
      <c r="HF88" s="1"/>
      <c r="HG88" s="1"/>
      <c r="HH88" s="1"/>
      <c r="QY88" s="1"/>
      <c r="QZ88" s="1"/>
      <c r="RA88" s="1"/>
      <c r="RB88" s="1"/>
      <c r="RC88" s="1"/>
      <c r="RD88" s="1"/>
      <c r="AAU88" s="1"/>
      <c r="AAV88" s="1"/>
      <c r="AAW88" s="1"/>
      <c r="AAX88" s="1"/>
      <c r="AAY88" s="1"/>
      <c r="AAZ88" s="1"/>
      <c r="AKQ88" s="1"/>
      <c r="AKR88" s="1"/>
      <c r="AKS88" s="1"/>
      <c r="AKT88" s="1"/>
      <c r="AKU88" s="1"/>
      <c r="AKV88" s="1"/>
      <c r="AUM88" s="1"/>
      <c r="AUN88" s="1"/>
      <c r="AUO88" s="1"/>
      <c r="AUP88" s="1"/>
      <c r="AUQ88" s="1"/>
      <c r="AUR88" s="1"/>
      <c r="BEI88" s="1"/>
      <c r="BEJ88" s="1"/>
      <c r="BEK88" s="1"/>
      <c r="BEL88" s="1"/>
      <c r="BEM88" s="1"/>
      <c r="BEN88" s="1"/>
      <c r="BOE88" s="1"/>
      <c r="BOF88" s="1"/>
      <c r="BOG88" s="1"/>
      <c r="BOH88" s="1"/>
      <c r="BOI88" s="1"/>
      <c r="BOJ88" s="1"/>
      <c r="BYA88" s="1"/>
      <c r="BYB88" s="1"/>
      <c r="BYC88" s="1"/>
      <c r="BYD88" s="1"/>
      <c r="BYE88" s="1"/>
      <c r="BYF88" s="1"/>
      <c r="CHW88" s="1"/>
      <c r="CHX88" s="1"/>
      <c r="CHY88" s="1"/>
      <c r="CHZ88" s="1"/>
      <c r="CIA88" s="1"/>
      <c r="CIB88" s="1"/>
      <c r="CRS88" s="1"/>
      <c r="CRT88" s="1"/>
      <c r="CRU88" s="1"/>
      <c r="CRV88" s="1"/>
      <c r="CRW88" s="1"/>
      <c r="CRX88" s="1"/>
      <c r="DBO88" s="1"/>
      <c r="DBP88" s="1"/>
      <c r="DBQ88" s="1"/>
      <c r="DBR88" s="1"/>
      <c r="DBS88" s="1"/>
      <c r="DBT88" s="1"/>
      <c r="DLK88" s="1"/>
      <c r="DLL88" s="1"/>
      <c r="DLM88" s="1"/>
      <c r="DLN88" s="1"/>
      <c r="DLO88" s="1"/>
      <c r="DLP88" s="1"/>
      <c r="DVG88" s="1"/>
      <c r="DVH88" s="1"/>
      <c r="DVI88" s="1"/>
      <c r="DVJ88" s="1"/>
      <c r="DVK88" s="1"/>
      <c r="DVL88" s="1"/>
      <c r="EFC88" s="1"/>
      <c r="EFD88" s="1"/>
      <c r="EFE88" s="1"/>
      <c r="EFF88" s="1"/>
      <c r="EFG88" s="1"/>
      <c r="EFH88" s="1"/>
      <c r="EOY88" s="1"/>
      <c r="EOZ88" s="1"/>
      <c r="EPA88" s="1"/>
      <c r="EPB88" s="1"/>
      <c r="EPC88" s="1"/>
      <c r="EPD88" s="1"/>
      <c r="EYU88" s="1"/>
      <c r="EYV88" s="1"/>
      <c r="EYW88" s="1"/>
      <c r="EYX88" s="1"/>
      <c r="EYY88" s="1"/>
      <c r="EYZ88" s="1"/>
      <c r="FIQ88" s="1"/>
      <c r="FIR88" s="1"/>
      <c r="FIS88" s="1"/>
      <c r="FIT88" s="1"/>
      <c r="FIU88" s="1"/>
      <c r="FIV88" s="1"/>
      <c r="FSM88" s="1"/>
      <c r="FSN88" s="1"/>
      <c r="FSO88" s="1"/>
      <c r="FSP88" s="1"/>
      <c r="FSQ88" s="1"/>
      <c r="FSR88" s="1"/>
      <c r="GCI88" s="1"/>
      <c r="GCJ88" s="1"/>
      <c r="GCK88" s="1"/>
      <c r="GCL88" s="1"/>
      <c r="GCM88" s="1"/>
      <c r="GCN88" s="1"/>
      <c r="GME88" s="1"/>
      <c r="GMF88" s="1"/>
      <c r="GMG88" s="1"/>
      <c r="GMH88" s="1"/>
      <c r="GMI88" s="1"/>
      <c r="GMJ88" s="1"/>
      <c r="GWA88" s="1"/>
      <c r="GWB88" s="1"/>
      <c r="GWC88" s="1"/>
      <c r="GWD88" s="1"/>
      <c r="GWE88" s="1"/>
      <c r="GWF88" s="1"/>
      <c r="HFW88" s="1"/>
      <c r="HFX88" s="1"/>
      <c r="HFY88" s="1"/>
      <c r="HFZ88" s="1"/>
      <c r="HGA88" s="1"/>
      <c r="HGB88" s="1"/>
      <c r="HPS88" s="1"/>
      <c r="HPT88" s="1"/>
      <c r="HPU88" s="1"/>
      <c r="HPV88" s="1"/>
      <c r="HPW88" s="1"/>
      <c r="HPX88" s="1"/>
      <c r="HZO88" s="1"/>
      <c r="HZP88" s="1"/>
      <c r="HZQ88" s="1"/>
      <c r="HZR88" s="1"/>
      <c r="HZS88" s="1"/>
      <c r="HZT88" s="1"/>
      <c r="IJK88" s="1"/>
      <c r="IJL88" s="1"/>
      <c r="IJM88" s="1"/>
      <c r="IJN88" s="1"/>
      <c r="IJO88" s="1"/>
      <c r="IJP88" s="1"/>
      <c r="ITG88" s="1"/>
      <c r="ITH88" s="1"/>
      <c r="ITI88" s="1"/>
      <c r="ITJ88" s="1"/>
      <c r="ITK88" s="1"/>
      <c r="ITL88" s="1"/>
      <c r="JDC88" s="1"/>
      <c r="JDD88" s="1"/>
      <c r="JDE88" s="1"/>
      <c r="JDF88" s="1"/>
      <c r="JDG88" s="1"/>
      <c r="JDH88" s="1"/>
      <c r="JMY88" s="1"/>
      <c r="JMZ88" s="1"/>
      <c r="JNA88" s="1"/>
      <c r="JNB88" s="1"/>
      <c r="JNC88" s="1"/>
      <c r="JND88" s="1"/>
      <c r="JWU88" s="1"/>
      <c r="JWV88" s="1"/>
      <c r="JWW88" s="1"/>
      <c r="JWX88" s="1"/>
      <c r="JWY88" s="1"/>
      <c r="JWZ88" s="1"/>
      <c r="KGQ88" s="1"/>
      <c r="KGR88" s="1"/>
      <c r="KGS88" s="1"/>
      <c r="KGT88" s="1"/>
      <c r="KGU88" s="1"/>
      <c r="KGV88" s="1"/>
      <c r="KQM88" s="1"/>
      <c r="KQN88" s="1"/>
      <c r="KQO88" s="1"/>
      <c r="KQP88" s="1"/>
      <c r="KQQ88" s="1"/>
      <c r="KQR88" s="1"/>
      <c r="LAI88" s="1"/>
      <c r="LAJ88" s="1"/>
      <c r="LAK88" s="1"/>
      <c r="LAL88" s="1"/>
      <c r="LAM88" s="1"/>
      <c r="LAN88" s="1"/>
      <c r="LKE88" s="1"/>
      <c r="LKF88" s="1"/>
      <c r="LKG88" s="1"/>
      <c r="LKH88" s="1"/>
      <c r="LKI88" s="1"/>
      <c r="LKJ88" s="1"/>
      <c r="LUA88" s="1"/>
      <c r="LUB88" s="1"/>
      <c r="LUC88" s="1"/>
      <c r="LUD88" s="1"/>
      <c r="LUE88" s="1"/>
      <c r="LUF88" s="1"/>
      <c r="MDW88" s="1"/>
      <c r="MDX88" s="1"/>
      <c r="MDY88" s="1"/>
      <c r="MDZ88" s="1"/>
      <c r="MEA88" s="1"/>
      <c r="MEB88" s="1"/>
      <c r="MNS88" s="1"/>
      <c r="MNT88" s="1"/>
      <c r="MNU88" s="1"/>
      <c r="MNV88" s="1"/>
      <c r="MNW88" s="1"/>
      <c r="MNX88" s="1"/>
      <c r="MXO88" s="1"/>
      <c r="MXP88" s="1"/>
      <c r="MXQ88" s="1"/>
      <c r="MXR88" s="1"/>
      <c r="MXS88" s="1"/>
      <c r="MXT88" s="1"/>
      <c r="NHK88" s="1"/>
      <c r="NHL88" s="1"/>
      <c r="NHM88" s="1"/>
      <c r="NHN88" s="1"/>
      <c r="NHO88" s="1"/>
      <c r="NHP88" s="1"/>
      <c r="NRG88" s="1"/>
      <c r="NRH88" s="1"/>
      <c r="NRI88" s="1"/>
      <c r="NRJ88" s="1"/>
      <c r="NRK88" s="1"/>
      <c r="NRL88" s="1"/>
      <c r="OBC88" s="1"/>
      <c r="OBD88" s="1"/>
      <c r="OBE88" s="1"/>
      <c r="OBF88" s="1"/>
      <c r="OBG88" s="1"/>
      <c r="OBH88" s="1"/>
      <c r="OKY88" s="1"/>
      <c r="OKZ88" s="1"/>
      <c r="OLA88" s="1"/>
      <c r="OLB88" s="1"/>
      <c r="OLC88" s="1"/>
      <c r="OLD88" s="1"/>
      <c r="OUU88" s="1"/>
      <c r="OUV88" s="1"/>
      <c r="OUW88" s="1"/>
      <c r="OUX88" s="1"/>
      <c r="OUY88" s="1"/>
      <c r="OUZ88" s="1"/>
      <c r="PEQ88" s="1"/>
      <c r="PER88" s="1"/>
      <c r="PES88" s="1"/>
      <c r="PET88" s="1"/>
      <c r="PEU88" s="1"/>
      <c r="PEV88" s="1"/>
      <c r="POM88" s="1"/>
      <c r="PON88" s="1"/>
      <c r="POO88" s="1"/>
      <c r="POP88" s="1"/>
      <c r="POQ88" s="1"/>
      <c r="POR88" s="1"/>
      <c r="PYI88" s="1"/>
      <c r="PYJ88" s="1"/>
      <c r="PYK88" s="1"/>
      <c r="PYL88" s="1"/>
      <c r="PYM88" s="1"/>
      <c r="PYN88" s="1"/>
      <c r="QIE88" s="1"/>
      <c r="QIF88" s="1"/>
      <c r="QIG88" s="1"/>
      <c r="QIH88" s="1"/>
      <c r="QII88" s="1"/>
      <c r="QIJ88" s="1"/>
      <c r="QSA88" s="1"/>
      <c r="QSB88" s="1"/>
      <c r="QSC88" s="1"/>
      <c r="QSD88" s="1"/>
      <c r="QSE88" s="1"/>
      <c r="QSF88" s="1"/>
      <c r="RBW88" s="1"/>
      <c r="RBX88" s="1"/>
      <c r="RBY88" s="1"/>
      <c r="RBZ88" s="1"/>
      <c r="RCA88" s="1"/>
      <c r="RCB88" s="1"/>
      <c r="RLS88" s="1"/>
      <c r="RLT88" s="1"/>
      <c r="RLU88" s="1"/>
      <c r="RLV88" s="1"/>
      <c r="RLW88" s="1"/>
      <c r="RLX88" s="1"/>
      <c r="RVO88" s="1"/>
      <c r="RVP88" s="1"/>
      <c r="RVQ88" s="1"/>
      <c r="RVR88" s="1"/>
      <c r="RVS88" s="1"/>
      <c r="RVT88" s="1"/>
      <c r="SFK88" s="1"/>
      <c r="SFL88" s="1"/>
      <c r="SFM88" s="1"/>
      <c r="SFN88" s="1"/>
      <c r="SFO88" s="1"/>
      <c r="SFP88" s="1"/>
      <c r="SPG88" s="1"/>
      <c r="SPH88" s="1"/>
      <c r="SPI88" s="1"/>
      <c r="SPJ88" s="1"/>
      <c r="SPK88" s="1"/>
      <c r="SPL88" s="1"/>
      <c r="SZC88" s="1"/>
      <c r="SZD88" s="1"/>
      <c r="SZE88" s="1"/>
      <c r="SZF88" s="1"/>
      <c r="SZG88" s="1"/>
      <c r="SZH88" s="1"/>
      <c r="TIY88" s="1"/>
      <c r="TIZ88" s="1"/>
      <c r="TJA88" s="1"/>
      <c r="TJB88" s="1"/>
      <c r="TJC88" s="1"/>
      <c r="TJD88" s="1"/>
      <c r="TSU88" s="1"/>
      <c r="TSV88" s="1"/>
      <c r="TSW88" s="1"/>
      <c r="TSX88" s="1"/>
      <c r="TSY88" s="1"/>
      <c r="TSZ88" s="1"/>
      <c r="UCQ88" s="1"/>
      <c r="UCR88" s="1"/>
      <c r="UCS88" s="1"/>
      <c r="UCT88" s="1"/>
      <c r="UCU88" s="1"/>
      <c r="UCV88" s="1"/>
      <c r="UMM88" s="1"/>
      <c r="UMN88" s="1"/>
      <c r="UMO88" s="1"/>
      <c r="UMP88" s="1"/>
      <c r="UMQ88" s="1"/>
      <c r="UMR88" s="1"/>
      <c r="UWI88" s="1"/>
      <c r="UWJ88" s="1"/>
      <c r="UWK88" s="1"/>
      <c r="UWL88" s="1"/>
      <c r="UWM88" s="1"/>
      <c r="UWN88" s="1"/>
      <c r="VGE88" s="1"/>
      <c r="VGF88" s="1"/>
      <c r="VGG88" s="1"/>
      <c r="VGH88" s="1"/>
      <c r="VGI88" s="1"/>
      <c r="VGJ88" s="1"/>
      <c r="VQA88" s="1"/>
      <c r="VQB88" s="1"/>
      <c r="VQC88" s="1"/>
      <c r="VQD88" s="1"/>
      <c r="VQE88" s="1"/>
      <c r="VQF88" s="1"/>
      <c r="VZW88" s="1"/>
      <c r="VZX88" s="1"/>
      <c r="VZY88" s="1"/>
      <c r="VZZ88" s="1"/>
      <c r="WAA88" s="1"/>
      <c r="WAB88" s="1"/>
      <c r="WJS88" s="1"/>
      <c r="WJT88" s="1"/>
      <c r="WJU88" s="1"/>
      <c r="WJV88" s="1"/>
      <c r="WJW88" s="1"/>
      <c r="WJX88" s="1"/>
      <c r="WTO88" s="1"/>
      <c r="WTP88" s="1"/>
      <c r="WTQ88" s="1"/>
      <c r="WTR88" s="1"/>
      <c r="WTS88" s="1"/>
      <c r="WTT88" s="1"/>
    </row>
    <row r="89" spans="1:16333" ht="15.75" x14ac:dyDescent="0.25">
      <c r="A89" s="121" t="s">
        <v>349</v>
      </c>
      <c r="B89" s="136" t="s">
        <v>828</v>
      </c>
      <c r="C89" s="136" t="s">
        <v>371</v>
      </c>
      <c r="D89" s="124">
        <f>'Приложение 5'!F53</f>
        <v>10000</v>
      </c>
      <c r="E89" s="124">
        <f>'Приложение 5'!G53</f>
        <v>10000</v>
      </c>
      <c r="F89" s="124">
        <f>'Приложение 5'!H53</f>
        <v>10000</v>
      </c>
      <c r="HC89" s="1"/>
      <c r="HD89" s="1"/>
      <c r="HE89" s="1"/>
      <c r="HF89" s="1"/>
      <c r="HG89" s="1"/>
      <c r="HH89" s="1"/>
      <c r="QY89" s="1"/>
      <c r="QZ89" s="1"/>
      <c r="RA89" s="1"/>
      <c r="RB89" s="1"/>
      <c r="RC89" s="1"/>
      <c r="RD89" s="1"/>
      <c r="AAU89" s="1"/>
      <c r="AAV89" s="1"/>
      <c r="AAW89" s="1"/>
      <c r="AAX89" s="1"/>
      <c r="AAY89" s="1"/>
      <c r="AAZ89" s="1"/>
      <c r="AKQ89" s="1"/>
      <c r="AKR89" s="1"/>
      <c r="AKS89" s="1"/>
      <c r="AKT89" s="1"/>
      <c r="AKU89" s="1"/>
      <c r="AKV89" s="1"/>
      <c r="AUM89" s="1"/>
      <c r="AUN89" s="1"/>
      <c r="AUO89" s="1"/>
      <c r="AUP89" s="1"/>
      <c r="AUQ89" s="1"/>
      <c r="AUR89" s="1"/>
      <c r="BEI89" s="1"/>
      <c r="BEJ89" s="1"/>
      <c r="BEK89" s="1"/>
      <c r="BEL89" s="1"/>
      <c r="BEM89" s="1"/>
      <c r="BEN89" s="1"/>
      <c r="BOE89" s="1"/>
      <c r="BOF89" s="1"/>
      <c r="BOG89" s="1"/>
      <c r="BOH89" s="1"/>
      <c r="BOI89" s="1"/>
      <c r="BOJ89" s="1"/>
      <c r="BYA89" s="1"/>
      <c r="BYB89" s="1"/>
      <c r="BYC89" s="1"/>
      <c r="BYD89" s="1"/>
      <c r="BYE89" s="1"/>
      <c r="BYF89" s="1"/>
      <c r="CHW89" s="1"/>
      <c r="CHX89" s="1"/>
      <c r="CHY89" s="1"/>
      <c r="CHZ89" s="1"/>
      <c r="CIA89" s="1"/>
      <c r="CIB89" s="1"/>
      <c r="CRS89" s="1"/>
      <c r="CRT89" s="1"/>
      <c r="CRU89" s="1"/>
      <c r="CRV89" s="1"/>
      <c r="CRW89" s="1"/>
      <c r="CRX89" s="1"/>
      <c r="DBO89" s="1"/>
      <c r="DBP89" s="1"/>
      <c r="DBQ89" s="1"/>
      <c r="DBR89" s="1"/>
      <c r="DBS89" s="1"/>
      <c r="DBT89" s="1"/>
      <c r="DLK89" s="1"/>
      <c r="DLL89" s="1"/>
      <c r="DLM89" s="1"/>
      <c r="DLN89" s="1"/>
      <c r="DLO89" s="1"/>
      <c r="DLP89" s="1"/>
      <c r="DVG89" s="1"/>
      <c r="DVH89" s="1"/>
      <c r="DVI89" s="1"/>
      <c r="DVJ89" s="1"/>
      <c r="DVK89" s="1"/>
      <c r="DVL89" s="1"/>
      <c r="EFC89" s="1"/>
      <c r="EFD89" s="1"/>
      <c r="EFE89" s="1"/>
      <c r="EFF89" s="1"/>
      <c r="EFG89" s="1"/>
      <c r="EFH89" s="1"/>
      <c r="EOY89" s="1"/>
      <c r="EOZ89" s="1"/>
      <c r="EPA89" s="1"/>
      <c r="EPB89" s="1"/>
      <c r="EPC89" s="1"/>
      <c r="EPD89" s="1"/>
      <c r="EYU89" s="1"/>
      <c r="EYV89" s="1"/>
      <c r="EYW89" s="1"/>
      <c r="EYX89" s="1"/>
      <c r="EYY89" s="1"/>
      <c r="EYZ89" s="1"/>
      <c r="FIQ89" s="1"/>
      <c r="FIR89" s="1"/>
      <c r="FIS89" s="1"/>
      <c r="FIT89" s="1"/>
      <c r="FIU89" s="1"/>
      <c r="FIV89" s="1"/>
      <c r="FSM89" s="1"/>
      <c r="FSN89" s="1"/>
      <c r="FSO89" s="1"/>
      <c r="FSP89" s="1"/>
      <c r="FSQ89" s="1"/>
      <c r="FSR89" s="1"/>
      <c r="GCI89" s="1"/>
      <c r="GCJ89" s="1"/>
      <c r="GCK89" s="1"/>
      <c r="GCL89" s="1"/>
      <c r="GCM89" s="1"/>
      <c r="GCN89" s="1"/>
      <c r="GME89" s="1"/>
      <c r="GMF89" s="1"/>
      <c r="GMG89" s="1"/>
      <c r="GMH89" s="1"/>
      <c r="GMI89" s="1"/>
      <c r="GMJ89" s="1"/>
      <c r="GWA89" s="1"/>
      <c r="GWB89" s="1"/>
      <c r="GWC89" s="1"/>
      <c r="GWD89" s="1"/>
      <c r="GWE89" s="1"/>
      <c r="GWF89" s="1"/>
      <c r="HFW89" s="1"/>
      <c r="HFX89" s="1"/>
      <c r="HFY89" s="1"/>
      <c r="HFZ89" s="1"/>
      <c r="HGA89" s="1"/>
      <c r="HGB89" s="1"/>
      <c r="HPS89" s="1"/>
      <c r="HPT89" s="1"/>
      <c r="HPU89" s="1"/>
      <c r="HPV89" s="1"/>
      <c r="HPW89" s="1"/>
      <c r="HPX89" s="1"/>
      <c r="HZO89" s="1"/>
      <c r="HZP89" s="1"/>
      <c r="HZQ89" s="1"/>
      <c r="HZR89" s="1"/>
      <c r="HZS89" s="1"/>
      <c r="HZT89" s="1"/>
      <c r="IJK89" s="1"/>
      <c r="IJL89" s="1"/>
      <c r="IJM89" s="1"/>
      <c r="IJN89" s="1"/>
      <c r="IJO89" s="1"/>
      <c r="IJP89" s="1"/>
      <c r="ITG89" s="1"/>
      <c r="ITH89" s="1"/>
      <c r="ITI89" s="1"/>
      <c r="ITJ89" s="1"/>
      <c r="ITK89" s="1"/>
      <c r="ITL89" s="1"/>
      <c r="JDC89" s="1"/>
      <c r="JDD89" s="1"/>
      <c r="JDE89" s="1"/>
      <c r="JDF89" s="1"/>
      <c r="JDG89" s="1"/>
      <c r="JDH89" s="1"/>
      <c r="JMY89" s="1"/>
      <c r="JMZ89" s="1"/>
      <c r="JNA89" s="1"/>
      <c r="JNB89" s="1"/>
      <c r="JNC89" s="1"/>
      <c r="JND89" s="1"/>
      <c r="JWU89" s="1"/>
      <c r="JWV89" s="1"/>
      <c r="JWW89" s="1"/>
      <c r="JWX89" s="1"/>
      <c r="JWY89" s="1"/>
      <c r="JWZ89" s="1"/>
      <c r="KGQ89" s="1"/>
      <c r="KGR89" s="1"/>
      <c r="KGS89" s="1"/>
      <c r="KGT89" s="1"/>
      <c r="KGU89" s="1"/>
      <c r="KGV89" s="1"/>
      <c r="KQM89" s="1"/>
      <c r="KQN89" s="1"/>
      <c r="KQO89" s="1"/>
      <c r="KQP89" s="1"/>
      <c r="KQQ89" s="1"/>
      <c r="KQR89" s="1"/>
      <c r="LAI89" s="1"/>
      <c r="LAJ89" s="1"/>
      <c r="LAK89" s="1"/>
      <c r="LAL89" s="1"/>
      <c r="LAM89" s="1"/>
      <c r="LAN89" s="1"/>
      <c r="LKE89" s="1"/>
      <c r="LKF89" s="1"/>
      <c r="LKG89" s="1"/>
      <c r="LKH89" s="1"/>
      <c r="LKI89" s="1"/>
      <c r="LKJ89" s="1"/>
      <c r="LUA89" s="1"/>
      <c r="LUB89" s="1"/>
      <c r="LUC89" s="1"/>
      <c r="LUD89" s="1"/>
      <c r="LUE89" s="1"/>
      <c r="LUF89" s="1"/>
      <c r="MDW89" s="1"/>
      <c r="MDX89" s="1"/>
      <c r="MDY89" s="1"/>
      <c r="MDZ89" s="1"/>
      <c r="MEA89" s="1"/>
      <c r="MEB89" s="1"/>
      <c r="MNS89" s="1"/>
      <c r="MNT89" s="1"/>
      <c r="MNU89" s="1"/>
      <c r="MNV89" s="1"/>
      <c r="MNW89" s="1"/>
      <c r="MNX89" s="1"/>
      <c r="MXO89" s="1"/>
      <c r="MXP89" s="1"/>
      <c r="MXQ89" s="1"/>
      <c r="MXR89" s="1"/>
      <c r="MXS89" s="1"/>
      <c r="MXT89" s="1"/>
      <c r="NHK89" s="1"/>
      <c r="NHL89" s="1"/>
      <c r="NHM89" s="1"/>
      <c r="NHN89" s="1"/>
      <c r="NHO89" s="1"/>
      <c r="NHP89" s="1"/>
      <c r="NRG89" s="1"/>
      <c r="NRH89" s="1"/>
      <c r="NRI89" s="1"/>
      <c r="NRJ89" s="1"/>
      <c r="NRK89" s="1"/>
      <c r="NRL89" s="1"/>
      <c r="OBC89" s="1"/>
      <c r="OBD89" s="1"/>
      <c r="OBE89" s="1"/>
      <c r="OBF89" s="1"/>
      <c r="OBG89" s="1"/>
      <c r="OBH89" s="1"/>
      <c r="OKY89" s="1"/>
      <c r="OKZ89" s="1"/>
      <c r="OLA89" s="1"/>
      <c r="OLB89" s="1"/>
      <c r="OLC89" s="1"/>
      <c r="OLD89" s="1"/>
      <c r="OUU89" s="1"/>
      <c r="OUV89" s="1"/>
      <c r="OUW89" s="1"/>
      <c r="OUX89" s="1"/>
      <c r="OUY89" s="1"/>
      <c r="OUZ89" s="1"/>
      <c r="PEQ89" s="1"/>
      <c r="PER89" s="1"/>
      <c r="PES89" s="1"/>
      <c r="PET89" s="1"/>
      <c r="PEU89" s="1"/>
      <c r="PEV89" s="1"/>
      <c r="POM89" s="1"/>
      <c r="PON89" s="1"/>
      <c r="POO89" s="1"/>
      <c r="POP89" s="1"/>
      <c r="POQ89" s="1"/>
      <c r="POR89" s="1"/>
      <c r="PYI89" s="1"/>
      <c r="PYJ89" s="1"/>
      <c r="PYK89" s="1"/>
      <c r="PYL89" s="1"/>
      <c r="PYM89" s="1"/>
      <c r="PYN89" s="1"/>
      <c r="QIE89" s="1"/>
      <c r="QIF89" s="1"/>
      <c r="QIG89" s="1"/>
      <c r="QIH89" s="1"/>
      <c r="QII89" s="1"/>
      <c r="QIJ89" s="1"/>
      <c r="QSA89" s="1"/>
      <c r="QSB89" s="1"/>
      <c r="QSC89" s="1"/>
      <c r="QSD89" s="1"/>
      <c r="QSE89" s="1"/>
      <c r="QSF89" s="1"/>
      <c r="RBW89" s="1"/>
      <c r="RBX89" s="1"/>
      <c r="RBY89" s="1"/>
      <c r="RBZ89" s="1"/>
      <c r="RCA89" s="1"/>
      <c r="RCB89" s="1"/>
      <c r="RLS89" s="1"/>
      <c r="RLT89" s="1"/>
      <c r="RLU89" s="1"/>
      <c r="RLV89" s="1"/>
      <c r="RLW89" s="1"/>
      <c r="RLX89" s="1"/>
      <c r="RVO89" s="1"/>
      <c r="RVP89" s="1"/>
      <c r="RVQ89" s="1"/>
      <c r="RVR89" s="1"/>
      <c r="RVS89" s="1"/>
      <c r="RVT89" s="1"/>
      <c r="SFK89" s="1"/>
      <c r="SFL89" s="1"/>
      <c r="SFM89" s="1"/>
      <c r="SFN89" s="1"/>
      <c r="SFO89" s="1"/>
      <c r="SFP89" s="1"/>
      <c r="SPG89" s="1"/>
      <c r="SPH89" s="1"/>
      <c r="SPI89" s="1"/>
      <c r="SPJ89" s="1"/>
      <c r="SPK89" s="1"/>
      <c r="SPL89" s="1"/>
      <c r="SZC89" s="1"/>
      <c r="SZD89" s="1"/>
      <c r="SZE89" s="1"/>
      <c r="SZF89" s="1"/>
      <c r="SZG89" s="1"/>
      <c r="SZH89" s="1"/>
      <c r="TIY89" s="1"/>
      <c r="TIZ89" s="1"/>
      <c r="TJA89" s="1"/>
      <c r="TJB89" s="1"/>
      <c r="TJC89" s="1"/>
      <c r="TJD89" s="1"/>
      <c r="TSU89" s="1"/>
      <c r="TSV89" s="1"/>
      <c r="TSW89" s="1"/>
      <c r="TSX89" s="1"/>
      <c r="TSY89" s="1"/>
      <c r="TSZ89" s="1"/>
      <c r="UCQ89" s="1"/>
      <c r="UCR89" s="1"/>
      <c r="UCS89" s="1"/>
      <c r="UCT89" s="1"/>
      <c r="UCU89" s="1"/>
      <c r="UCV89" s="1"/>
      <c r="UMM89" s="1"/>
      <c r="UMN89" s="1"/>
      <c r="UMO89" s="1"/>
      <c r="UMP89" s="1"/>
      <c r="UMQ89" s="1"/>
      <c r="UMR89" s="1"/>
      <c r="UWI89" s="1"/>
      <c r="UWJ89" s="1"/>
      <c r="UWK89" s="1"/>
      <c r="UWL89" s="1"/>
      <c r="UWM89" s="1"/>
      <c r="UWN89" s="1"/>
      <c r="VGE89" s="1"/>
      <c r="VGF89" s="1"/>
      <c r="VGG89" s="1"/>
      <c r="VGH89" s="1"/>
      <c r="VGI89" s="1"/>
      <c r="VGJ89" s="1"/>
      <c r="VQA89" s="1"/>
      <c r="VQB89" s="1"/>
      <c r="VQC89" s="1"/>
      <c r="VQD89" s="1"/>
      <c r="VQE89" s="1"/>
      <c r="VQF89" s="1"/>
      <c r="VZW89" s="1"/>
      <c r="VZX89" s="1"/>
      <c r="VZY89" s="1"/>
      <c r="VZZ89" s="1"/>
      <c r="WAA89" s="1"/>
      <c r="WAB89" s="1"/>
      <c r="WJS89" s="1"/>
      <c r="WJT89" s="1"/>
      <c r="WJU89" s="1"/>
      <c r="WJV89" s="1"/>
      <c r="WJW89" s="1"/>
      <c r="WJX89" s="1"/>
      <c r="WTO89" s="1"/>
      <c r="WTP89" s="1"/>
      <c r="WTQ89" s="1"/>
      <c r="WTR89" s="1"/>
      <c r="WTS89" s="1"/>
      <c r="WTT89" s="1"/>
    </row>
    <row r="90" spans="1:16333" ht="15.75" x14ac:dyDescent="0.25">
      <c r="A90" s="134" t="s">
        <v>812</v>
      </c>
      <c r="B90" s="135" t="s">
        <v>829</v>
      </c>
      <c r="C90" s="135"/>
      <c r="D90" s="128">
        <f>SUM(D91:D93)</f>
        <v>35158721.240000002</v>
      </c>
      <c r="E90" s="128">
        <f>SUM(E91:E93)</f>
        <v>35969723.079999998</v>
      </c>
      <c r="F90" s="128">
        <f>SUM(F91:F93)</f>
        <v>35969723.079999998</v>
      </c>
    </row>
    <row r="91" spans="1:16333" ht="79.5" customHeight="1" x14ac:dyDescent="0.25">
      <c r="A91" s="121" t="s">
        <v>346</v>
      </c>
      <c r="B91" s="136" t="s">
        <v>829</v>
      </c>
      <c r="C91" s="136" t="s">
        <v>370</v>
      </c>
      <c r="D91" s="141">
        <f>'Приложение 5'!F55</f>
        <v>32713875</v>
      </c>
      <c r="E91" s="141">
        <f>'Приложение 5'!G55</f>
        <v>33285166.84</v>
      </c>
      <c r="F91" s="141">
        <f>'Приложение 5'!H55</f>
        <v>33285166.84</v>
      </c>
    </row>
    <row r="92" spans="1:16333" ht="30.75" x14ac:dyDescent="0.25">
      <c r="A92" s="121" t="s">
        <v>347</v>
      </c>
      <c r="B92" s="136" t="s">
        <v>829</v>
      </c>
      <c r="C92" s="136" t="s">
        <v>373</v>
      </c>
      <c r="D92" s="141">
        <f>'Приложение 5'!F56</f>
        <v>2439846.2400000002</v>
      </c>
      <c r="E92" s="141">
        <f>'Приложение 5'!G56</f>
        <v>2679556.2400000002</v>
      </c>
      <c r="F92" s="141">
        <f>'Приложение 5'!H56</f>
        <v>2679556.2400000002</v>
      </c>
    </row>
    <row r="93" spans="1:16333" ht="15.75" x14ac:dyDescent="0.25">
      <c r="A93" s="121" t="s">
        <v>349</v>
      </c>
      <c r="B93" s="136" t="s">
        <v>829</v>
      </c>
      <c r="C93" s="136" t="s">
        <v>371</v>
      </c>
      <c r="D93" s="141">
        <f>'Приложение 5'!F57</f>
        <v>5000</v>
      </c>
      <c r="E93" s="141">
        <f>'Приложение 5'!G57</f>
        <v>5000</v>
      </c>
      <c r="F93" s="141">
        <f>'Приложение 5'!H57</f>
        <v>5000</v>
      </c>
    </row>
    <row r="94" spans="1:16333" ht="15.75" x14ac:dyDescent="0.25">
      <c r="A94" s="147"/>
      <c r="B94" s="148"/>
      <c r="C94" s="148"/>
    </row>
    <row r="95" spans="1:16333" ht="15.75" x14ac:dyDescent="0.25">
      <c r="A95" s="147"/>
      <c r="B95" s="148"/>
      <c r="C95" s="148"/>
    </row>
    <row r="96" spans="1:16333" ht="15.75" x14ac:dyDescent="0.25">
      <c r="A96" s="147"/>
      <c r="B96" s="148"/>
      <c r="C96" s="148"/>
    </row>
    <row r="97" spans="1:3" ht="15.75" x14ac:dyDescent="0.25">
      <c r="A97" s="147"/>
      <c r="B97" s="148"/>
      <c r="C97" s="148"/>
    </row>
    <row r="98" spans="1:3" ht="15.75" x14ac:dyDescent="0.25">
      <c r="A98" s="147"/>
      <c r="B98" s="148"/>
      <c r="C98" s="148"/>
    </row>
    <row r="99" spans="1:3" ht="15.75" x14ac:dyDescent="0.25">
      <c r="A99" s="147"/>
      <c r="B99" s="148"/>
      <c r="C99" s="148"/>
    </row>
  </sheetData>
  <mergeCells count="3">
    <mergeCell ref="A11:F11"/>
    <mergeCell ref="D7:E7"/>
    <mergeCell ref="D8:E8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colBreaks count="1" manualBreakCount="1">
    <brk id="6" max="1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9"/>
  <sheetViews>
    <sheetView zoomScaleNormal="100" workbookViewId="0">
      <selection activeCell="A4" sqref="A4"/>
    </sheetView>
  </sheetViews>
  <sheetFormatPr defaultRowHeight="15.75" x14ac:dyDescent="0.25"/>
  <cols>
    <col min="1" max="1" width="56.42578125" style="149" customWidth="1"/>
    <col min="2" max="2" width="5.85546875" style="150" customWidth="1"/>
    <col min="3" max="3" width="5.140625" style="150" customWidth="1"/>
    <col min="4" max="4" width="15.85546875" style="150" customWidth="1"/>
    <col min="5" max="5" width="8.5703125" style="150" customWidth="1"/>
    <col min="6" max="6" width="23.42578125" style="151" customWidth="1"/>
    <col min="7" max="7" width="19.42578125" style="151" customWidth="1"/>
    <col min="8" max="8" width="21.85546875" style="151" customWidth="1"/>
    <col min="9" max="9" width="21" style="1" customWidth="1"/>
    <col min="10" max="10" width="17.85546875" style="377" customWidth="1"/>
    <col min="11" max="11" width="17.28515625" style="377" customWidth="1"/>
    <col min="12" max="12" width="18.28515625" style="412" customWidth="1"/>
    <col min="13" max="13" width="15.140625" style="152" customWidth="1"/>
    <col min="14" max="14" width="15.5703125" style="152" customWidth="1"/>
    <col min="15" max="15" width="13.5703125" style="152" customWidth="1"/>
    <col min="16" max="16" width="12.7109375" style="152" customWidth="1"/>
    <col min="17" max="18" width="13.5703125" style="152" customWidth="1"/>
    <col min="19" max="19" width="16.28515625" style="152" customWidth="1"/>
    <col min="20" max="21" width="12.140625" style="152" bestFit="1" customWidth="1"/>
    <col min="22" max="22" width="13.5703125" style="151" bestFit="1" customWidth="1"/>
    <col min="23" max="23" width="9.140625" style="151" customWidth="1"/>
    <col min="24" max="25" width="12.140625" style="151" bestFit="1" customWidth="1"/>
    <col min="26" max="26" width="13.5703125" style="151" bestFit="1" customWidth="1"/>
    <col min="27" max="27" width="9.28515625" style="151" customWidth="1"/>
    <col min="28" max="28" width="12.5703125" style="151" customWidth="1"/>
    <col min="29" max="29" width="13.85546875" style="151" customWidth="1"/>
    <col min="30" max="30" width="15.140625" style="151" customWidth="1"/>
    <col min="31" max="31" width="15.42578125" style="151" bestFit="1" customWidth="1"/>
    <col min="32" max="32" width="16.7109375" style="151" bestFit="1" customWidth="1"/>
    <col min="33" max="33" width="15.42578125" style="151" bestFit="1" customWidth="1"/>
    <col min="34" max="34" width="11.5703125" style="149" customWidth="1"/>
    <col min="35" max="35" width="10.28515625" style="149" bestFit="1" customWidth="1"/>
    <col min="36" max="36" width="22.42578125" style="149" customWidth="1"/>
    <col min="37" max="37" width="12.28515625" style="149" bestFit="1" customWidth="1"/>
    <col min="38" max="38" width="9.140625" style="149"/>
    <col min="39" max="39" width="9.7109375" style="149" bestFit="1" customWidth="1"/>
    <col min="40" max="226" width="9.140625" style="149"/>
    <col min="227" max="227" width="61" style="149" customWidth="1"/>
    <col min="228" max="228" width="9.140625" style="149" customWidth="1"/>
    <col min="229" max="229" width="5.85546875" style="149" customWidth="1"/>
    <col min="230" max="230" width="5.140625" style="149" customWidth="1"/>
    <col min="231" max="231" width="18.140625" style="149" customWidth="1"/>
    <col min="232" max="232" width="8.5703125" style="149" customWidth="1"/>
    <col min="233" max="233" width="27.140625" style="149" customWidth="1"/>
    <col min="234" max="240" width="0" style="149" hidden="1" customWidth="1"/>
    <col min="241" max="241" width="12.42578125" style="149" bestFit="1" customWidth="1"/>
    <col min="242" max="242" width="13.28515625" style="149" bestFit="1" customWidth="1"/>
    <col min="243" max="243" width="46.7109375" style="149" bestFit="1" customWidth="1"/>
    <col min="244" max="482" width="9.140625" style="149"/>
    <col min="483" max="483" width="61" style="149" customWidth="1"/>
    <col min="484" max="484" width="9.140625" style="149" customWidth="1"/>
    <col min="485" max="485" width="5.85546875" style="149" customWidth="1"/>
    <col min="486" max="486" width="5.140625" style="149" customWidth="1"/>
    <col min="487" max="487" width="18.140625" style="149" customWidth="1"/>
    <col min="488" max="488" width="8.5703125" style="149" customWidth="1"/>
    <col min="489" max="489" width="27.140625" style="149" customWidth="1"/>
    <col min="490" max="496" width="0" style="149" hidden="1" customWidth="1"/>
    <col min="497" max="497" width="12.42578125" style="149" bestFit="1" customWidth="1"/>
    <col min="498" max="498" width="13.28515625" style="149" bestFit="1" customWidth="1"/>
    <col min="499" max="499" width="46.7109375" style="149" bestFit="1" customWidth="1"/>
    <col min="500" max="738" width="9.140625" style="149"/>
    <col min="739" max="739" width="61" style="149" customWidth="1"/>
    <col min="740" max="740" width="9.140625" style="149" customWidth="1"/>
    <col min="741" max="741" width="5.85546875" style="149" customWidth="1"/>
    <col min="742" max="742" width="5.140625" style="149" customWidth="1"/>
    <col min="743" max="743" width="18.140625" style="149" customWidth="1"/>
    <col min="744" max="744" width="8.5703125" style="149" customWidth="1"/>
    <col min="745" max="745" width="27.140625" style="149" customWidth="1"/>
    <col min="746" max="752" width="0" style="149" hidden="1" customWidth="1"/>
    <col min="753" max="753" width="12.42578125" style="149" bestFit="1" customWidth="1"/>
    <col min="754" max="754" width="13.28515625" style="149" bestFit="1" customWidth="1"/>
    <col min="755" max="755" width="46.7109375" style="149" bestFit="1" customWidth="1"/>
    <col min="756" max="994" width="9.140625" style="149"/>
    <col min="995" max="995" width="61" style="149" customWidth="1"/>
    <col min="996" max="996" width="9.140625" style="149" customWidth="1"/>
    <col min="997" max="997" width="5.85546875" style="149" customWidth="1"/>
    <col min="998" max="998" width="5.140625" style="149" customWidth="1"/>
    <col min="999" max="999" width="18.140625" style="149" customWidth="1"/>
    <col min="1000" max="1000" width="8.5703125" style="149" customWidth="1"/>
    <col min="1001" max="1001" width="27.140625" style="149" customWidth="1"/>
    <col min="1002" max="1008" width="0" style="149" hidden="1" customWidth="1"/>
    <col min="1009" max="1009" width="12.42578125" style="149" bestFit="1" customWidth="1"/>
    <col min="1010" max="1010" width="13.28515625" style="149" bestFit="1" customWidth="1"/>
    <col min="1011" max="1011" width="46.7109375" style="149" bestFit="1" customWidth="1"/>
    <col min="1012" max="1250" width="9.140625" style="149"/>
    <col min="1251" max="1251" width="61" style="149" customWidth="1"/>
    <col min="1252" max="1252" width="9.140625" style="149" customWidth="1"/>
    <col min="1253" max="1253" width="5.85546875" style="149" customWidth="1"/>
    <col min="1254" max="1254" width="5.140625" style="149" customWidth="1"/>
    <col min="1255" max="1255" width="18.140625" style="149" customWidth="1"/>
    <col min="1256" max="1256" width="8.5703125" style="149" customWidth="1"/>
    <col min="1257" max="1257" width="27.140625" style="149" customWidth="1"/>
    <col min="1258" max="1264" width="0" style="149" hidden="1" customWidth="1"/>
    <col min="1265" max="1265" width="12.42578125" style="149" bestFit="1" customWidth="1"/>
    <col min="1266" max="1266" width="13.28515625" style="149" bestFit="1" customWidth="1"/>
    <col min="1267" max="1267" width="46.7109375" style="149" bestFit="1" customWidth="1"/>
    <col min="1268" max="1506" width="9.140625" style="149"/>
    <col min="1507" max="1507" width="61" style="149" customWidth="1"/>
    <col min="1508" max="1508" width="9.140625" style="149" customWidth="1"/>
    <col min="1509" max="1509" width="5.85546875" style="149" customWidth="1"/>
    <col min="1510" max="1510" width="5.140625" style="149" customWidth="1"/>
    <col min="1511" max="1511" width="18.140625" style="149" customWidth="1"/>
    <col min="1512" max="1512" width="8.5703125" style="149" customWidth="1"/>
    <col min="1513" max="1513" width="27.140625" style="149" customWidth="1"/>
    <col min="1514" max="1520" width="0" style="149" hidden="1" customWidth="1"/>
    <col min="1521" max="1521" width="12.42578125" style="149" bestFit="1" customWidth="1"/>
    <col min="1522" max="1522" width="13.28515625" style="149" bestFit="1" customWidth="1"/>
    <col min="1523" max="1523" width="46.7109375" style="149" bestFit="1" customWidth="1"/>
    <col min="1524" max="1762" width="9.140625" style="149"/>
    <col min="1763" max="1763" width="61" style="149" customWidth="1"/>
    <col min="1764" max="1764" width="9.140625" style="149" customWidth="1"/>
    <col min="1765" max="1765" width="5.85546875" style="149" customWidth="1"/>
    <col min="1766" max="1766" width="5.140625" style="149" customWidth="1"/>
    <col min="1767" max="1767" width="18.140625" style="149" customWidth="1"/>
    <col min="1768" max="1768" width="8.5703125" style="149" customWidth="1"/>
    <col min="1769" max="1769" width="27.140625" style="149" customWidth="1"/>
    <col min="1770" max="1776" width="0" style="149" hidden="1" customWidth="1"/>
    <col min="1777" max="1777" width="12.42578125" style="149" bestFit="1" customWidth="1"/>
    <col min="1778" max="1778" width="13.28515625" style="149" bestFit="1" customWidth="1"/>
    <col min="1779" max="1779" width="46.7109375" style="149" bestFit="1" customWidth="1"/>
    <col min="1780" max="2018" width="9.140625" style="149"/>
    <col min="2019" max="2019" width="61" style="149" customWidth="1"/>
    <col min="2020" max="2020" width="9.140625" style="149" customWidth="1"/>
    <col min="2021" max="2021" width="5.85546875" style="149" customWidth="1"/>
    <col min="2022" max="2022" width="5.140625" style="149" customWidth="1"/>
    <col min="2023" max="2023" width="18.140625" style="149" customWidth="1"/>
    <col min="2024" max="2024" width="8.5703125" style="149" customWidth="1"/>
    <col min="2025" max="2025" width="27.140625" style="149" customWidth="1"/>
    <col min="2026" max="2032" width="0" style="149" hidden="1" customWidth="1"/>
    <col min="2033" max="2033" width="12.42578125" style="149" bestFit="1" customWidth="1"/>
    <col min="2034" max="2034" width="13.28515625" style="149" bestFit="1" customWidth="1"/>
    <col min="2035" max="2035" width="46.7109375" style="149" bestFit="1" customWidth="1"/>
    <col min="2036" max="2274" width="9.140625" style="149"/>
    <col min="2275" max="2275" width="61" style="149" customWidth="1"/>
    <col min="2276" max="2276" width="9.140625" style="149" customWidth="1"/>
    <col min="2277" max="2277" width="5.85546875" style="149" customWidth="1"/>
    <col min="2278" max="2278" width="5.140625" style="149" customWidth="1"/>
    <col min="2279" max="2279" width="18.140625" style="149" customWidth="1"/>
    <col min="2280" max="2280" width="8.5703125" style="149" customWidth="1"/>
    <col min="2281" max="2281" width="27.140625" style="149" customWidth="1"/>
    <col min="2282" max="2288" width="0" style="149" hidden="1" customWidth="1"/>
    <col min="2289" max="2289" width="12.42578125" style="149" bestFit="1" customWidth="1"/>
    <col min="2290" max="2290" width="13.28515625" style="149" bestFit="1" customWidth="1"/>
    <col min="2291" max="2291" width="46.7109375" style="149" bestFit="1" customWidth="1"/>
    <col min="2292" max="2530" width="9.140625" style="149"/>
    <col min="2531" max="2531" width="61" style="149" customWidth="1"/>
    <col min="2532" max="2532" width="9.140625" style="149" customWidth="1"/>
    <col min="2533" max="2533" width="5.85546875" style="149" customWidth="1"/>
    <col min="2534" max="2534" width="5.140625" style="149" customWidth="1"/>
    <col min="2535" max="2535" width="18.140625" style="149" customWidth="1"/>
    <col min="2536" max="2536" width="8.5703125" style="149" customWidth="1"/>
    <col min="2537" max="2537" width="27.140625" style="149" customWidth="1"/>
    <col min="2538" max="2544" width="0" style="149" hidden="1" customWidth="1"/>
    <col min="2545" max="2545" width="12.42578125" style="149" bestFit="1" customWidth="1"/>
    <col min="2546" max="2546" width="13.28515625" style="149" bestFit="1" customWidth="1"/>
    <col min="2547" max="2547" width="46.7109375" style="149" bestFit="1" customWidth="1"/>
    <col min="2548" max="2786" width="9.140625" style="149"/>
    <col min="2787" max="2787" width="61" style="149" customWidth="1"/>
    <col min="2788" max="2788" width="9.140625" style="149" customWidth="1"/>
    <col min="2789" max="2789" width="5.85546875" style="149" customWidth="1"/>
    <col min="2790" max="2790" width="5.140625" style="149" customWidth="1"/>
    <col min="2791" max="2791" width="18.140625" style="149" customWidth="1"/>
    <col min="2792" max="2792" width="8.5703125" style="149" customWidth="1"/>
    <col min="2793" max="2793" width="27.140625" style="149" customWidth="1"/>
    <col min="2794" max="2800" width="0" style="149" hidden="1" customWidth="1"/>
    <col min="2801" max="2801" width="12.42578125" style="149" bestFit="1" customWidth="1"/>
    <col min="2802" max="2802" width="13.28515625" style="149" bestFit="1" customWidth="1"/>
    <col min="2803" max="2803" width="46.7109375" style="149" bestFit="1" customWidth="1"/>
    <col min="2804" max="3042" width="9.140625" style="149"/>
    <col min="3043" max="3043" width="61" style="149" customWidth="1"/>
    <col min="3044" max="3044" width="9.140625" style="149" customWidth="1"/>
    <col min="3045" max="3045" width="5.85546875" style="149" customWidth="1"/>
    <col min="3046" max="3046" width="5.140625" style="149" customWidth="1"/>
    <col min="3047" max="3047" width="18.140625" style="149" customWidth="1"/>
    <col min="3048" max="3048" width="8.5703125" style="149" customWidth="1"/>
    <col min="3049" max="3049" width="27.140625" style="149" customWidth="1"/>
    <col min="3050" max="3056" width="0" style="149" hidden="1" customWidth="1"/>
    <col min="3057" max="3057" width="12.42578125" style="149" bestFit="1" customWidth="1"/>
    <col min="3058" max="3058" width="13.28515625" style="149" bestFit="1" customWidth="1"/>
    <col min="3059" max="3059" width="46.7109375" style="149" bestFit="1" customWidth="1"/>
    <col min="3060" max="3298" width="9.140625" style="149"/>
    <col min="3299" max="3299" width="61" style="149" customWidth="1"/>
    <col min="3300" max="3300" width="9.140625" style="149" customWidth="1"/>
    <col min="3301" max="3301" width="5.85546875" style="149" customWidth="1"/>
    <col min="3302" max="3302" width="5.140625" style="149" customWidth="1"/>
    <col min="3303" max="3303" width="18.140625" style="149" customWidth="1"/>
    <col min="3304" max="3304" width="8.5703125" style="149" customWidth="1"/>
    <col min="3305" max="3305" width="27.140625" style="149" customWidth="1"/>
    <col min="3306" max="3312" width="0" style="149" hidden="1" customWidth="1"/>
    <col min="3313" max="3313" width="12.42578125" style="149" bestFit="1" customWidth="1"/>
    <col min="3314" max="3314" width="13.28515625" style="149" bestFit="1" customWidth="1"/>
    <col min="3315" max="3315" width="46.7109375" style="149" bestFit="1" customWidth="1"/>
    <col min="3316" max="3554" width="9.140625" style="149"/>
    <col min="3555" max="3555" width="61" style="149" customWidth="1"/>
    <col min="3556" max="3556" width="9.140625" style="149" customWidth="1"/>
    <col min="3557" max="3557" width="5.85546875" style="149" customWidth="1"/>
    <col min="3558" max="3558" width="5.140625" style="149" customWidth="1"/>
    <col min="3559" max="3559" width="18.140625" style="149" customWidth="1"/>
    <col min="3560" max="3560" width="8.5703125" style="149" customWidth="1"/>
    <col min="3561" max="3561" width="27.140625" style="149" customWidth="1"/>
    <col min="3562" max="3568" width="0" style="149" hidden="1" customWidth="1"/>
    <col min="3569" max="3569" width="12.42578125" style="149" bestFit="1" customWidth="1"/>
    <col min="3570" max="3570" width="13.28515625" style="149" bestFit="1" customWidth="1"/>
    <col min="3571" max="3571" width="46.7109375" style="149" bestFit="1" customWidth="1"/>
    <col min="3572" max="3810" width="9.140625" style="149"/>
    <col min="3811" max="3811" width="61" style="149" customWidth="1"/>
    <col min="3812" max="3812" width="9.140625" style="149" customWidth="1"/>
    <col min="3813" max="3813" width="5.85546875" style="149" customWidth="1"/>
    <col min="3814" max="3814" width="5.140625" style="149" customWidth="1"/>
    <col min="3815" max="3815" width="18.140625" style="149" customWidth="1"/>
    <col min="3816" max="3816" width="8.5703125" style="149" customWidth="1"/>
    <col min="3817" max="3817" width="27.140625" style="149" customWidth="1"/>
    <col min="3818" max="3824" width="0" style="149" hidden="1" customWidth="1"/>
    <col min="3825" max="3825" width="12.42578125" style="149" bestFit="1" customWidth="1"/>
    <col min="3826" max="3826" width="13.28515625" style="149" bestFit="1" customWidth="1"/>
    <col min="3827" max="3827" width="46.7109375" style="149" bestFit="1" customWidth="1"/>
    <col min="3828" max="4066" width="9.140625" style="149"/>
    <col min="4067" max="4067" width="61" style="149" customWidth="1"/>
    <col min="4068" max="4068" width="9.140625" style="149" customWidth="1"/>
    <col min="4069" max="4069" width="5.85546875" style="149" customWidth="1"/>
    <col min="4070" max="4070" width="5.140625" style="149" customWidth="1"/>
    <col min="4071" max="4071" width="18.140625" style="149" customWidth="1"/>
    <col min="4072" max="4072" width="8.5703125" style="149" customWidth="1"/>
    <col min="4073" max="4073" width="27.140625" style="149" customWidth="1"/>
    <col min="4074" max="4080" width="0" style="149" hidden="1" customWidth="1"/>
    <col min="4081" max="4081" width="12.42578125" style="149" bestFit="1" customWidth="1"/>
    <col min="4082" max="4082" width="13.28515625" style="149" bestFit="1" customWidth="1"/>
    <col min="4083" max="4083" width="46.7109375" style="149" bestFit="1" customWidth="1"/>
    <col min="4084" max="4322" width="9.140625" style="149"/>
    <col min="4323" max="4323" width="61" style="149" customWidth="1"/>
    <col min="4324" max="4324" width="9.140625" style="149" customWidth="1"/>
    <col min="4325" max="4325" width="5.85546875" style="149" customWidth="1"/>
    <col min="4326" max="4326" width="5.140625" style="149" customWidth="1"/>
    <col min="4327" max="4327" width="18.140625" style="149" customWidth="1"/>
    <col min="4328" max="4328" width="8.5703125" style="149" customWidth="1"/>
    <col min="4329" max="4329" width="27.140625" style="149" customWidth="1"/>
    <col min="4330" max="4336" width="0" style="149" hidden="1" customWidth="1"/>
    <col min="4337" max="4337" width="12.42578125" style="149" bestFit="1" customWidth="1"/>
    <col min="4338" max="4338" width="13.28515625" style="149" bestFit="1" customWidth="1"/>
    <col min="4339" max="4339" width="46.7109375" style="149" bestFit="1" customWidth="1"/>
    <col min="4340" max="4578" width="9.140625" style="149"/>
    <col min="4579" max="4579" width="61" style="149" customWidth="1"/>
    <col min="4580" max="4580" width="9.140625" style="149" customWidth="1"/>
    <col min="4581" max="4581" width="5.85546875" style="149" customWidth="1"/>
    <col min="4582" max="4582" width="5.140625" style="149" customWidth="1"/>
    <col min="4583" max="4583" width="18.140625" style="149" customWidth="1"/>
    <col min="4584" max="4584" width="8.5703125" style="149" customWidth="1"/>
    <col min="4585" max="4585" width="27.140625" style="149" customWidth="1"/>
    <col min="4586" max="4592" width="0" style="149" hidden="1" customWidth="1"/>
    <col min="4593" max="4593" width="12.42578125" style="149" bestFit="1" customWidth="1"/>
    <col min="4594" max="4594" width="13.28515625" style="149" bestFit="1" customWidth="1"/>
    <col min="4595" max="4595" width="46.7109375" style="149" bestFit="1" customWidth="1"/>
    <col min="4596" max="4834" width="9.140625" style="149"/>
    <col min="4835" max="4835" width="61" style="149" customWidth="1"/>
    <col min="4836" max="4836" width="9.140625" style="149" customWidth="1"/>
    <col min="4837" max="4837" width="5.85546875" style="149" customWidth="1"/>
    <col min="4838" max="4838" width="5.140625" style="149" customWidth="1"/>
    <col min="4839" max="4839" width="18.140625" style="149" customWidth="1"/>
    <col min="4840" max="4840" width="8.5703125" style="149" customWidth="1"/>
    <col min="4841" max="4841" width="27.140625" style="149" customWidth="1"/>
    <col min="4842" max="4848" width="0" style="149" hidden="1" customWidth="1"/>
    <col min="4849" max="4849" width="12.42578125" style="149" bestFit="1" customWidth="1"/>
    <col min="4850" max="4850" width="13.28515625" style="149" bestFit="1" customWidth="1"/>
    <col min="4851" max="4851" width="46.7109375" style="149" bestFit="1" customWidth="1"/>
    <col min="4852" max="5090" width="9.140625" style="149"/>
    <col min="5091" max="5091" width="61" style="149" customWidth="1"/>
    <col min="5092" max="5092" width="9.140625" style="149" customWidth="1"/>
    <col min="5093" max="5093" width="5.85546875" style="149" customWidth="1"/>
    <col min="5094" max="5094" width="5.140625" style="149" customWidth="1"/>
    <col min="5095" max="5095" width="18.140625" style="149" customWidth="1"/>
    <col min="5096" max="5096" width="8.5703125" style="149" customWidth="1"/>
    <col min="5097" max="5097" width="27.140625" style="149" customWidth="1"/>
    <col min="5098" max="5104" width="0" style="149" hidden="1" customWidth="1"/>
    <col min="5105" max="5105" width="12.42578125" style="149" bestFit="1" customWidth="1"/>
    <col min="5106" max="5106" width="13.28515625" style="149" bestFit="1" customWidth="1"/>
    <col min="5107" max="5107" width="46.7109375" style="149" bestFit="1" customWidth="1"/>
    <col min="5108" max="5346" width="9.140625" style="149"/>
    <col min="5347" max="5347" width="61" style="149" customWidth="1"/>
    <col min="5348" max="5348" width="9.140625" style="149" customWidth="1"/>
    <col min="5349" max="5349" width="5.85546875" style="149" customWidth="1"/>
    <col min="5350" max="5350" width="5.140625" style="149" customWidth="1"/>
    <col min="5351" max="5351" width="18.140625" style="149" customWidth="1"/>
    <col min="5352" max="5352" width="8.5703125" style="149" customWidth="1"/>
    <col min="5353" max="5353" width="27.140625" style="149" customWidth="1"/>
    <col min="5354" max="5360" width="0" style="149" hidden="1" customWidth="1"/>
    <col min="5361" max="5361" width="12.42578125" style="149" bestFit="1" customWidth="1"/>
    <col min="5362" max="5362" width="13.28515625" style="149" bestFit="1" customWidth="1"/>
    <col min="5363" max="5363" width="46.7109375" style="149" bestFit="1" customWidth="1"/>
    <col min="5364" max="5602" width="9.140625" style="149"/>
    <col min="5603" max="5603" width="61" style="149" customWidth="1"/>
    <col min="5604" max="5604" width="9.140625" style="149" customWidth="1"/>
    <col min="5605" max="5605" width="5.85546875" style="149" customWidth="1"/>
    <col min="5606" max="5606" width="5.140625" style="149" customWidth="1"/>
    <col min="5607" max="5607" width="18.140625" style="149" customWidth="1"/>
    <col min="5608" max="5608" width="8.5703125" style="149" customWidth="1"/>
    <col min="5609" max="5609" width="27.140625" style="149" customWidth="1"/>
    <col min="5610" max="5616" width="0" style="149" hidden="1" customWidth="1"/>
    <col min="5617" max="5617" width="12.42578125" style="149" bestFit="1" customWidth="1"/>
    <col min="5618" max="5618" width="13.28515625" style="149" bestFit="1" customWidth="1"/>
    <col min="5619" max="5619" width="46.7109375" style="149" bestFit="1" customWidth="1"/>
    <col min="5620" max="5858" width="9.140625" style="149"/>
    <col min="5859" max="5859" width="61" style="149" customWidth="1"/>
    <col min="5860" max="5860" width="9.140625" style="149" customWidth="1"/>
    <col min="5861" max="5861" width="5.85546875" style="149" customWidth="1"/>
    <col min="5862" max="5862" width="5.140625" style="149" customWidth="1"/>
    <col min="5863" max="5863" width="18.140625" style="149" customWidth="1"/>
    <col min="5864" max="5864" width="8.5703125" style="149" customWidth="1"/>
    <col min="5865" max="5865" width="27.140625" style="149" customWidth="1"/>
    <col min="5866" max="5872" width="0" style="149" hidden="1" customWidth="1"/>
    <col min="5873" max="5873" width="12.42578125" style="149" bestFit="1" customWidth="1"/>
    <col min="5874" max="5874" width="13.28515625" style="149" bestFit="1" customWidth="1"/>
    <col min="5875" max="5875" width="46.7109375" style="149" bestFit="1" customWidth="1"/>
    <col min="5876" max="6114" width="9.140625" style="149"/>
    <col min="6115" max="6115" width="61" style="149" customWidth="1"/>
    <col min="6116" max="6116" width="9.140625" style="149" customWidth="1"/>
    <col min="6117" max="6117" width="5.85546875" style="149" customWidth="1"/>
    <col min="6118" max="6118" width="5.140625" style="149" customWidth="1"/>
    <col min="6119" max="6119" width="18.140625" style="149" customWidth="1"/>
    <col min="6120" max="6120" width="8.5703125" style="149" customWidth="1"/>
    <col min="6121" max="6121" width="27.140625" style="149" customWidth="1"/>
    <col min="6122" max="6128" width="0" style="149" hidden="1" customWidth="1"/>
    <col min="6129" max="6129" width="12.42578125" style="149" bestFit="1" customWidth="1"/>
    <col min="6130" max="6130" width="13.28515625" style="149" bestFit="1" customWidth="1"/>
    <col min="6131" max="6131" width="46.7109375" style="149" bestFit="1" customWidth="1"/>
    <col min="6132" max="6370" width="9.140625" style="149"/>
    <col min="6371" max="6371" width="61" style="149" customWidth="1"/>
    <col min="6372" max="6372" width="9.140625" style="149" customWidth="1"/>
    <col min="6373" max="6373" width="5.85546875" style="149" customWidth="1"/>
    <col min="6374" max="6374" width="5.140625" style="149" customWidth="1"/>
    <col min="6375" max="6375" width="18.140625" style="149" customWidth="1"/>
    <col min="6376" max="6376" width="8.5703125" style="149" customWidth="1"/>
    <col min="6377" max="6377" width="27.140625" style="149" customWidth="1"/>
    <col min="6378" max="6384" width="0" style="149" hidden="1" customWidth="1"/>
    <col min="6385" max="6385" width="12.42578125" style="149" bestFit="1" customWidth="1"/>
    <col min="6386" max="6386" width="13.28515625" style="149" bestFit="1" customWidth="1"/>
    <col min="6387" max="6387" width="46.7109375" style="149" bestFit="1" customWidth="1"/>
    <col min="6388" max="6626" width="9.140625" style="149"/>
    <col min="6627" max="6627" width="61" style="149" customWidth="1"/>
    <col min="6628" max="6628" width="9.140625" style="149" customWidth="1"/>
    <col min="6629" max="6629" width="5.85546875" style="149" customWidth="1"/>
    <col min="6630" max="6630" width="5.140625" style="149" customWidth="1"/>
    <col min="6631" max="6631" width="18.140625" style="149" customWidth="1"/>
    <col min="6632" max="6632" width="8.5703125" style="149" customWidth="1"/>
    <col min="6633" max="6633" width="27.140625" style="149" customWidth="1"/>
    <col min="6634" max="6640" width="0" style="149" hidden="1" customWidth="1"/>
    <col min="6641" max="6641" width="12.42578125" style="149" bestFit="1" customWidth="1"/>
    <col min="6642" max="6642" width="13.28515625" style="149" bestFit="1" customWidth="1"/>
    <col min="6643" max="6643" width="46.7109375" style="149" bestFit="1" customWidth="1"/>
    <col min="6644" max="6882" width="9.140625" style="149"/>
    <col min="6883" max="6883" width="61" style="149" customWidth="1"/>
    <col min="6884" max="6884" width="9.140625" style="149" customWidth="1"/>
    <col min="6885" max="6885" width="5.85546875" style="149" customWidth="1"/>
    <col min="6886" max="6886" width="5.140625" style="149" customWidth="1"/>
    <col min="6887" max="6887" width="18.140625" style="149" customWidth="1"/>
    <col min="6888" max="6888" width="8.5703125" style="149" customWidth="1"/>
    <col min="6889" max="6889" width="27.140625" style="149" customWidth="1"/>
    <col min="6890" max="6896" width="0" style="149" hidden="1" customWidth="1"/>
    <col min="6897" max="6897" width="12.42578125" style="149" bestFit="1" customWidth="1"/>
    <col min="6898" max="6898" width="13.28515625" style="149" bestFit="1" customWidth="1"/>
    <col min="6899" max="6899" width="46.7109375" style="149" bestFit="1" customWidth="1"/>
    <col min="6900" max="7138" width="9.140625" style="149"/>
    <col min="7139" max="7139" width="61" style="149" customWidth="1"/>
    <col min="7140" max="7140" width="9.140625" style="149" customWidth="1"/>
    <col min="7141" max="7141" width="5.85546875" style="149" customWidth="1"/>
    <col min="7142" max="7142" width="5.140625" style="149" customWidth="1"/>
    <col min="7143" max="7143" width="18.140625" style="149" customWidth="1"/>
    <col min="7144" max="7144" width="8.5703125" style="149" customWidth="1"/>
    <col min="7145" max="7145" width="27.140625" style="149" customWidth="1"/>
    <col min="7146" max="7152" width="0" style="149" hidden="1" customWidth="1"/>
    <col min="7153" max="7153" width="12.42578125" style="149" bestFit="1" customWidth="1"/>
    <col min="7154" max="7154" width="13.28515625" style="149" bestFit="1" customWidth="1"/>
    <col min="7155" max="7155" width="46.7109375" style="149" bestFit="1" customWidth="1"/>
    <col min="7156" max="7394" width="9.140625" style="149"/>
    <col min="7395" max="7395" width="61" style="149" customWidth="1"/>
    <col min="7396" max="7396" width="9.140625" style="149" customWidth="1"/>
    <col min="7397" max="7397" width="5.85546875" style="149" customWidth="1"/>
    <col min="7398" max="7398" width="5.140625" style="149" customWidth="1"/>
    <col min="7399" max="7399" width="18.140625" style="149" customWidth="1"/>
    <col min="7400" max="7400" width="8.5703125" style="149" customWidth="1"/>
    <col min="7401" max="7401" width="27.140625" style="149" customWidth="1"/>
    <col min="7402" max="7408" width="0" style="149" hidden="1" customWidth="1"/>
    <col min="7409" max="7409" width="12.42578125" style="149" bestFit="1" customWidth="1"/>
    <col min="7410" max="7410" width="13.28515625" style="149" bestFit="1" customWidth="1"/>
    <col min="7411" max="7411" width="46.7109375" style="149" bestFit="1" customWidth="1"/>
    <col min="7412" max="7650" width="9.140625" style="149"/>
    <col min="7651" max="7651" width="61" style="149" customWidth="1"/>
    <col min="7652" max="7652" width="9.140625" style="149" customWidth="1"/>
    <col min="7653" max="7653" width="5.85546875" style="149" customWidth="1"/>
    <col min="7654" max="7654" width="5.140625" style="149" customWidth="1"/>
    <col min="7655" max="7655" width="18.140625" style="149" customWidth="1"/>
    <col min="7656" max="7656" width="8.5703125" style="149" customWidth="1"/>
    <col min="7657" max="7657" width="27.140625" style="149" customWidth="1"/>
    <col min="7658" max="7664" width="0" style="149" hidden="1" customWidth="1"/>
    <col min="7665" max="7665" width="12.42578125" style="149" bestFit="1" customWidth="1"/>
    <col min="7666" max="7666" width="13.28515625" style="149" bestFit="1" customWidth="1"/>
    <col min="7667" max="7667" width="46.7109375" style="149" bestFit="1" customWidth="1"/>
    <col min="7668" max="7906" width="9.140625" style="149"/>
    <col min="7907" max="7907" width="61" style="149" customWidth="1"/>
    <col min="7908" max="7908" width="9.140625" style="149" customWidth="1"/>
    <col min="7909" max="7909" width="5.85546875" style="149" customWidth="1"/>
    <col min="7910" max="7910" width="5.140625" style="149" customWidth="1"/>
    <col min="7911" max="7911" width="18.140625" style="149" customWidth="1"/>
    <col min="7912" max="7912" width="8.5703125" style="149" customWidth="1"/>
    <col min="7913" max="7913" width="27.140625" style="149" customWidth="1"/>
    <col min="7914" max="7920" width="0" style="149" hidden="1" customWidth="1"/>
    <col min="7921" max="7921" width="12.42578125" style="149" bestFit="1" customWidth="1"/>
    <col min="7922" max="7922" width="13.28515625" style="149" bestFit="1" customWidth="1"/>
    <col min="7923" max="7923" width="46.7109375" style="149" bestFit="1" customWidth="1"/>
    <col min="7924" max="8162" width="9.140625" style="149"/>
    <col min="8163" max="8163" width="61" style="149" customWidth="1"/>
    <col min="8164" max="8164" width="9.140625" style="149" customWidth="1"/>
    <col min="8165" max="8165" width="5.85546875" style="149" customWidth="1"/>
    <col min="8166" max="8166" width="5.140625" style="149" customWidth="1"/>
    <col min="8167" max="8167" width="18.140625" style="149" customWidth="1"/>
    <col min="8168" max="8168" width="8.5703125" style="149" customWidth="1"/>
    <col min="8169" max="8169" width="27.140625" style="149" customWidth="1"/>
    <col min="8170" max="8176" width="0" style="149" hidden="1" customWidth="1"/>
    <col min="8177" max="8177" width="12.42578125" style="149" bestFit="1" customWidth="1"/>
    <col min="8178" max="8178" width="13.28515625" style="149" bestFit="1" customWidth="1"/>
    <col min="8179" max="8179" width="46.7109375" style="149" bestFit="1" customWidth="1"/>
    <col min="8180" max="8418" width="9.140625" style="149"/>
    <col min="8419" max="8419" width="61" style="149" customWidth="1"/>
    <col min="8420" max="8420" width="9.140625" style="149" customWidth="1"/>
    <col min="8421" max="8421" width="5.85546875" style="149" customWidth="1"/>
    <col min="8422" max="8422" width="5.140625" style="149" customWidth="1"/>
    <col min="8423" max="8423" width="18.140625" style="149" customWidth="1"/>
    <col min="8424" max="8424" width="8.5703125" style="149" customWidth="1"/>
    <col min="8425" max="8425" width="27.140625" style="149" customWidth="1"/>
    <col min="8426" max="8432" width="0" style="149" hidden="1" customWidth="1"/>
    <col min="8433" max="8433" width="12.42578125" style="149" bestFit="1" customWidth="1"/>
    <col min="8434" max="8434" width="13.28515625" style="149" bestFit="1" customWidth="1"/>
    <col min="8435" max="8435" width="46.7109375" style="149" bestFit="1" customWidth="1"/>
    <col min="8436" max="8674" width="9.140625" style="149"/>
    <col min="8675" max="8675" width="61" style="149" customWidth="1"/>
    <col min="8676" max="8676" width="9.140625" style="149" customWidth="1"/>
    <col min="8677" max="8677" width="5.85546875" style="149" customWidth="1"/>
    <col min="8678" max="8678" width="5.140625" style="149" customWidth="1"/>
    <col min="8679" max="8679" width="18.140625" style="149" customWidth="1"/>
    <col min="8680" max="8680" width="8.5703125" style="149" customWidth="1"/>
    <col min="8681" max="8681" width="27.140625" style="149" customWidth="1"/>
    <col min="8682" max="8688" width="0" style="149" hidden="1" customWidth="1"/>
    <col min="8689" max="8689" width="12.42578125" style="149" bestFit="1" customWidth="1"/>
    <col min="8690" max="8690" width="13.28515625" style="149" bestFit="1" customWidth="1"/>
    <col min="8691" max="8691" width="46.7109375" style="149" bestFit="1" customWidth="1"/>
    <col min="8692" max="8930" width="9.140625" style="149"/>
    <col min="8931" max="8931" width="61" style="149" customWidth="1"/>
    <col min="8932" max="8932" width="9.140625" style="149" customWidth="1"/>
    <col min="8933" max="8933" width="5.85546875" style="149" customWidth="1"/>
    <col min="8934" max="8934" width="5.140625" style="149" customWidth="1"/>
    <col min="8935" max="8935" width="18.140625" style="149" customWidth="1"/>
    <col min="8936" max="8936" width="8.5703125" style="149" customWidth="1"/>
    <col min="8937" max="8937" width="27.140625" style="149" customWidth="1"/>
    <col min="8938" max="8944" width="0" style="149" hidden="1" customWidth="1"/>
    <col min="8945" max="8945" width="12.42578125" style="149" bestFit="1" customWidth="1"/>
    <col min="8946" max="8946" width="13.28515625" style="149" bestFit="1" customWidth="1"/>
    <col min="8947" max="8947" width="46.7109375" style="149" bestFit="1" customWidth="1"/>
    <col min="8948" max="9186" width="9.140625" style="149"/>
    <col min="9187" max="9187" width="61" style="149" customWidth="1"/>
    <col min="9188" max="9188" width="9.140625" style="149" customWidth="1"/>
    <col min="9189" max="9189" width="5.85546875" style="149" customWidth="1"/>
    <col min="9190" max="9190" width="5.140625" style="149" customWidth="1"/>
    <col min="9191" max="9191" width="18.140625" style="149" customWidth="1"/>
    <col min="9192" max="9192" width="8.5703125" style="149" customWidth="1"/>
    <col min="9193" max="9193" width="27.140625" style="149" customWidth="1"/>
    <col min="9194" max="9200" width="0" style="149" hidden="1" customWidth="1"/>
    <col min="9201" max="9201" width="12.42578125" style="149" bestFit="1" customWidth="1"/>
    <col min="9202" max="9202" width="13.28515625" style="149" bestFit="1" customWidth="1"/>
    <col min="9203" max="9203" width="46.7109375" style="149" bestFit="1" customWidth="1"/>
    <col min="9204" max="9442" width="9.140625" style="149"/>
    <col min="9443" max="9443" width="61" style="149" customWidth="1"/>
    <col min="9444" max="9444" width="9.140625" style="149" customWidth="1"/>
    <col min="9445" max="9445" width="5.85546875" style="149" customWidth="1"/>
    <col min="9446" max="9446" width="5.140625" style="149" customWidth="1"/>
    <col min="9447" max="9447" width="18.140625" style="149" customWidth="1"/>
    <col min="9448" max="9448" width="8.5703125" style="149" customWidth="1"/>
    <col min="9449" max="9449" width="27.140625" style="149" customWidth="1"/>
    <col min="9450" max="9456" width="0" style="149" hidden="1" customWidth="1"/>
    <col min="9457" max="9457" width="12.42578125" style="149" bestFit="1" customWidth="1"/>
    <col min="9458" max="9458" width="13.28515625" style="149" bestFit="1" customWidth="1"/>
    <col min="9459" max="9459" width="46.7109375" style="149" bestFit="1" customWidth="1"/>
    <col min="9460" max="9698" width="9.140625" style="149"/>
    <col min="9699" max="9699" width="61" style="149" customWidth="1"/>
    <col min="9700" max="9700" width="9.140625" style="149" customWidth="1"/>
    <col min="9701" max="9701" width="5.85546875" style="149" customWidth="1"/>
    <col min="9702" max="9702" width="5.140625" style="149" customWidth="1"/>
    <col min="9703" max="9703" width="18.140625" style="149" customWidth="1"/>
    <col min="9704" max="9704" width="8.5703125" style="149" customWidth="1"/>
    <col min="9705" max="9705" width="27.140625" style="149" customWidth="1"/>
    <col min="9706" max="9712" width="0" style="149" hidden="1" customWidth="1"/>
    <col min="9713" max="9713" width="12.42578125" style="149" bestFit="1" customWidth="1"/>
    <col min="9714" max="9714" width="13.28515625" style="149" bestFit="1" customWidth="1"/>
    <col min="9715" max="9715" width="46.7109375" style="149" bestFit="1" customWidth="1"/>
    <col min="9716" max="9954" width="9.140625" style="149"/>
    <col min="9955" max="9955" width="61" style="149" customWidth="1"/>
    <col min="9956" max="9956" width="9.140625" style="149" customWidth="1"/>
    <col min="9957" max="9957" width="5.85546875" style="149" customWidth="1"/>
    <col min="9958" max="9958" width="5.140625" style="149" customWidth="1"/>
    <col min="9959" max="9959" width="18.140625" style="149" customWidth="1"/>
    <col min="9960" max="9960" width="8.5703125" style="149" customWidth="1"/>
    <col min="9961" max="9961" width="27.140625" style="149" customWidth="1"/>
    <col min="9962" max="9968" width="0" style="149" hidden="1" customWidth="1"/>
    <col min="9969" max="9969" width="12.42578125" style="149" bestFit="1" customWidth="1"/>
    <col min="9970" max="9970" width="13.28515625" style="149" bestFit="1" customWidth="1"/>
    <col min="9971" max="9971" width="46.7109375" style="149" bestFit="1" customWidth="1"/>
    <col min="9972" max="10210" width="9.140625" style="149"/>
    <col min="10211" max="10211" width="61" style="149" customWidth="1"/>
    <col min="10212" max="10212" width="9.140625" style="149" customWidth="1"/>
    <col min="10213" max="10213" width="5.85546875" style="149" customWidth="1"/>
    <col min="10214" max="10214" width="5.140625" style="149" customWidth="1"/>
    <col min="10215" max="10215" width="18.140625" style="149" customWidth="1"/>
    <col min="10216" max="10216" width="8.5703125" style="149" customWidth="1"/>
    <col min="10217" max="10217" width="27.140625" style="149" customWidth="1"/>
    <col min="10218" max="10224" width="0" style="149" hidden="1" customWidth="1"/>
    <col min="10225" max="10225" width="12.42578125" style="149" bestFit="1" customWidth="1"/>
    <col min="10226" max="10226" width="13.28515625" style="149" bestFit="1" customWidth="1"/>
    <col min="10227" max="10227" width="46.7109375" style="149" bestFit="1" customWidth="1"/>
    <col min="10228" max="10466" width="9.140625" style="149"/>
    <col min="10467" max="10467" width="61" style="149" customWidth="1"/>
    <col min="10468" max="10468" width="9.140625" style="149" customWidth="1"/>
    <col min="10469" max="10469" width="5.85546875" style="149" customWidth="1"/>
    <col min="10470" max="10470" width="5.140625" style="149" customWidth="1"/>
    <col min="10471" max="10471" width="18.140625" style="149" customWidth="1"/>
    <col min="10472" max="10472" width="8.5703125" style="149" customWidth="1"/>
    <col min="10473" max="10473" width="27.140625" style="149" customWidth="1"/>
    <col min="10474" max="10480" width="0" style="149" hidden="1" customWidth="1"/>
    <col min="10481" max="10481" width="12.42578125" style="149" bestFit="1" customWidth="1"/>
    <col min="10482" max="10482" width="13.28515625" style="149" bestFit="1" customWidth="1"/>
    <col min="10483" max="10483" width="46.7109375" style="149" bestFit="1" customWidth="1"/>
    <col min="10484" max="10722" width="9.140625" style="149"/>
    <col min="10723" max="10723" width="61" style="149" customWidth="1"/>
    <col min="10724" max="10724" width="9.140625" style="149" customWidth="1"/>
    <col min="10725" max="10725" width="5.85546875" style="149" customWidth="1"/>
    <col min="10726" max="10726" width="5.140625" style="149" customWidth="1"/>
    <col min="10727" max="10727" width="18.140625" style="149" customWidth="1"/>
    <col min="10728" max="10728" width="8.5703125" style="149" customWidth="1"/>
    <col min="10729" max="10729" width="27.140625" style="149" customWidth="1"/>
    <col min="10730" max="10736" width="0" style="149" hidden="1" customWidth="1"/>
    <col min="10737" max="10737" width="12.42578125" style="149" bestFit="1" customWidth="1"/>
    <col min="10738" max="10738" width="13.28515625" style="149" bestFit="1" customWidth="1"/>
    <col min="10739" max="10739" width="46.7109375" style="149" bestFit="1" customWidth="1"/>
    <col min="10740" max="10978" width="9.140625" style="149"/>
    <col min="10979" max="10979" width="61" style="149" customWidth="1"/>
    <col min="10980" max="10980" width="9.140625" style="149" customWidth="1"/>
    <col min="10981" max="10981" width="5.85546875" style="149" customWidth="1"/>
    <col min="10982" max="10982" width="5.140625" style="149" customWidth="1"/>
    <col min="10983" max="10983" width="18.140625" style="149" customWidth="1"/>
    <col min="10984" max="10984" width="8.5703125" style="149" customWidth="1"/>
    <col min="10985" max="10985" width="27.140625" style="149" customWidth="1"/>
    <col min="10986" max="10992" width="0" style="149" hidden="1" customWidth="1"/>
    <col min="10993" max="10993" width="12.42578125" style="149" bestFit="1" customWidth="1"/>
    <col min="10994" max="10994" width="13.28515625" style="149" bestFit="1" customWidth="1"/>
    <col min="10995" max="10995" width="46.7109375" style="149" bestFit="1" customWidth="1"/>
    <col min="10996" max="11234" width="9.140625" style="149"/>
    <col min="11235" max="11235" width="61" style="149" customWidth="1"/>
    <col min="11236" max="11236" width="9.140625" style="149" customWidth="1"/>
    <col min="11237" max="11237" width="5.85546875" style="149" customWidth="1"/>
    <col min="11238" max="11238" width="5.140625" style="149" customWidth="1"/>
    <col min="11239" max="11239" width="18.140625" style="149" customWidth="1"/>
    <col min="11240" max="11240" width="8.5703125" style="149" customWidth="1"/>
    <col min="11241" max="11241" width="27.140625" style="149" customWidth="1"/>
    <col min="11242" max="11248" width="0" style="149" hidden="1" customWidth="1"/>
    <col min="11249" max="11249" width="12.42578125" style="149" bestFit="1" customWidth="1"/>
    <col min="11250" max="11250" width="13.28515625" style="149" bestFit="1" customWidth="1"/>
    <col min="11251" max="11251" width="46.7109375" style="149" bestFit="1" customWidth="1"/>
    <col min="11252" max="11490" width="9.140625" style="149"/>
    <col min="11491" max="11491" width="61" style="149" customWidth="1"/>
    <col min="11492" max="11492" width="9.140625" style="149" customWidth="1"/>
    <col min="11493" max="11493" width="5.85546875" style="149" customWidth="1"/>
    <col min="11494" max="11494" width="5.140625" style="149" customWidth="1"/>
    <col min="11495" max="11495" width="18.140625" style="149" customWidth="1"/>
    <col min="11496" max="11496" width="8.5703125" style="149" customWidth="1"/>
    <col min="11497" max="11497" width="27.140625" style="149" customWidth="1"/>
    <col min="11498" max="11504" width="0" style="149" hidden="1" customWidth="1"/>
    <col min="11505" max="11505" width="12.42578125" style="149" bestFit="1" customWidth="1"/>
    <col min="11506" max="11506" width="13.28515625" style="149" bestFit="1" customWidth="1"/>
    <col min="11507" max="11507" width="46.7109375" style="149" bestFit="1" customWidth="1"/>
    <col min="11508" max="11746" width="9.140625" style="149"/>
    <col min="11747" max="11747" width="61" style="149" customWidth="1"/>
    <col min="11748" max="11748" width="9.140625" style="149" customWidth="1"/>
    <col min="11749" max="11749" width="5.85546875" style="149" customWidth="1"/>
    <col min="11750" max="11750" width="5.140625" style="149" customWidth="1"/>
    <col min="11751" max="11751" width="18.140625" style="149" customWidth="1"/>
    <col min="11752" max="11752" width="8.5703125" style="149" customWidth="1"/>
    <col min="11753" max="11753" width="27.140625" style="149" customWidth="1"/>
    <col min="11754" max="11760" width="0" style="149" hidden="1" customWidth="1"/>
    <col min="11761" max="11761" width="12.42578125" style="149" bestFit="1" customWidth="1"/>
    <col min="11762" max="11762" width="13.28515625" style="149" bestFit="1" customWidth="1"/>
    <col min="11763" max="11763" width="46.7109375" style="149" bestFit="1" customWidth="1"/>
    <col min="11764" max="12002" width="9.140625" style="149"/>
    <col min="12003" max="12003" width="61" style="149" customWidth="1"/>
    <col min="12004" max="12004" width="9.140625" style="149" customWidth="1"/>
    <col min="12005" max="12005" width="5.85546875" style="149" customWidth="1"/>
    <col min="12006" max="12006" width="5.140625" style="149" customWidth="1"/>
    <col min="12007" max="12007" width="18.140625" style="149" customWidth="1"/>
    <col min="12008" max="12008" width="8.5703125" style="149" customWidth="1"/>
    <col min="12009" max="12009" width="27.140625" style="149" customWidth="1"/>
    <col min="12010" max="12016" width="0" style="149" hidden="1" customWidth="1"/>
    <col min="12017" max="12017" width="12.42578125" style="149" bestFit="1" customWidth="1"/>
    <col min="12018" max="12018" width="13.28515625" style="149" bestFit="1" customWidth="1"/>
    <col min="12019" max="12019" width="46.7109375" style="149" bestFit="1" customWidth="1"/>
    <col min="12020" max="12258" width="9.140625" style="149"/>
    <col min="12259" max="12259" width="61" style="149" customWidth="1"/>
    <col min="12260" max="12260" width="9.140625" style="149" customWidth="1"/>
    <col min="12261" max="12261" width="5.85546875" style="149" customWidth="1"/>
    <col min="12262" max="12262" width="5.140625" style="149" customWidth="1"/>
    <col min="12263" max="12263" width="18.140625" style="149" customWidth="1"/>
    <col min="12264" max="12264" width="8.5703125" style="149" customWidth="1"/>
    <col min="12265" max="12265" width="27.140625" style="149" customWidth="1"/>
    <col min="12266" max="12272" width="0" style="149" hidden="1" customWidth="1"/>
    <col min="12273" max="12273" width="12.42578125" style="149" bestFit="1" customWidth="1"/>
    <col min="12274" max="12274" width="13.28515625" style="149" bestFit="1" customWidth="1"/>
    <col min="12275" max="12275" width="46.7109375" style="149" bestFit="1" customWidth="1"/>
    <col min="12276" max="12514" width="9.140625" style="149"/>
    <col min="12515" max="12515" width="61" style="149" customWidth="1"/>
    <col min="12516" max="12516" width="9.140625" style="149" customWidth="1"/>
    <col min="12517" max="12517" width="5.85546875" style="149" customWidth="1"/>
    <col min="12518" max="12518" width="5.140625" style="149" customWidth="1"/>
    <col min="12519" max="12519" width="18.140625" style="149" customWidth="1"/>
    <col min="12520" max="12520" width="8.5703125" style="149" customWidth="1"/>
    <col min="12521" max="12521" width="27.140625" style="149" customWidth="1"/>
    <col min="12522" max="12528" width="0" style="149" hidden="1" customWidth="1"/>
    <col min="12529" max="12529" width="12.42578125" style="149" bestFit="1" customWidth="1"/>
    <col min="12530" max="12530" width="13.28515625" style="149" bestFit="1" customWidth="1"/>
    <col min="12531" max="12531" width="46.7109375" style="149" bestFit="1" customWidth="1"/>
    <col min="12532" max="12770" width="9.140625" style="149"/>
    <col min="12771" max="12771" width="61" style="149" customWidth="1"/>
    <col min="12772" max="12772" width="9.140625" style="149" customWidth="1"/>
    <col min="12773" max="12773" width="5.85546875" style="149" customWidth="1"/>
    <col min="12774" max="12774" width="5.140625" style="149" customWidth="1"/>
    <col min="12775" max="12775" width="18.140625" style="149" customWidth="1"/>
    <col min="12776" max="12776" width="8.5703125" style="149" customWidth="1"/>
    <col min="12777" max="12777" width="27.140625" style="149" customWidth="1"/>
    <col min="12778" max="12784" width="0" style="149" hidden="1" customWidth="1"/>
    <col min="12785" max="12785" width="12.42578125" style="149" bestFit="1" customWidth="1"/>
    <col min="12786" max="12786" width="13.28515625" style="149" bestFit="1" customWidth="1"/>
    <col min="12787" max="12787" width="46.7109375" style="149" bestFit="1" customWidth="1"/>
    <col min="12788" max="13026" width="9.140625" style="149"/>
    <col min="13027" max="13027" width="61" style="149" customWidth="1"/>
    <col min="13028" max="13028" width="9.140625" style="149" customWidth="1"/>
    <col min="13029" max="13029" width="5.85546875" style="149" customWidth="1"/>
    <col min="13030" max="13030" width="5.140625" style="149" customWidth="1"/>
    <col min="13031" max="13031" width="18.140625" style="149" customWidth="1"/>
    <col min="13032" max="13032" width="8.5703125" style="149" customWidth="1"/>
    <col min="13033" max="13033" width="27.140625" style="149" customWidth="1"/>
    <col min="13034" max="13040" width="0" style="149" hidden="1" customWidth="1"/>
    <col min="13041" max="13041" width="12.42578125" style="149" bestFit="1" customWidth="1"/>
    <col min="13042" max="13042" width="13.28515625" style="149" bestFit="1" customWidth="1"/>
    <col min="13043" max="13043" width="46.7109375" style="149" bestFit="1" customWidth="1"/>
    <col min="13044" max="13282" width="9.140625" style="149"/>
    <col min="13283" max="13283" width="61" style="149" customWidth="1"/>
    <col min="13284" max="13284" width="9.140625" style="149" customWidth="1"/>
    <col min="13285" max="13285" width="5.85546875" style="149" customWidth="1"/>
    <col min="13286" max="13286" width="5.140625" style="149" customWidth="1"/>
    <col min="13287" max="13287" width="18.140625" style="149" customWidth="1"/>
    <col min="13288" max="13288" width="8.5703125" style="149" customWidth="1"/>
    <col min="13289" max="13289" width="27.140625" style="149" customWidth="1"/>
    <col min="13290" max="13296" width="0" style="149" hidden="1" customWidth="1"/>
    <col min="13297" max="13297" width="12.42578125" style="149" bestFit="1" customWidth="1"/>
    <col min="13298" max="13298" width="13.28515625" style="149" bestFit="1" customWidth="1"/>
    <col min="13299" max="13299" width="46.7109375" style="149" bestFit="1" customWidth="1"/>
    <col min="13300" max="13538" width="9.140625" style="149"/>
    <col min="13539" max="13539" width="61" style="149" customWidth="1"/>
    <col min="13540" max="13540" width="9.140625" style="149" customWidth="1"/>
    <col min="13541" max="13541" width="5.85546875" style="149" customWidth="1"/>
    <col min="13542" max="13542" width="5.140625" style="149" customWidth="1"/>
    <col min="13543" max="13543" width="18.140625" style="149" customWidth="1"/>
    <col min="13544" max="13544" width="8.5703125" style="149" customWidth="1"/>
    <col min="13545" max="13545" width="27.140625" style="149" customWidth="1"/>
    <col min="13546" max="13552" width="0" style="149" hidden="1" customWidth="1"/>
    <col min="13553" max="13553" width="12.42578125" style="149" bestFit="1" customWidth="1"/>
    <col min="13554" max="13554" width="13.28515625" style="149" bestFit="1" customWidth="1"/>
    <col min="13555" max="13555" width="46.7109375" style="149" bestFit="1" customWidth="1"/>
    <col min="13556" max="13794" width="9.140625" style="149"/>
    <col min="13795" max="13795" width="61" style="149" customWidth="1"/>
    <col min="13796" max="13796" width="9.140625" style="149" customWidth="1"/>
    <col min="13797" max="13797" width="5.85546875" style="149" customWidth="1"/>
    <col min="13798" max="13798" width="5.140625" style="149" customWidth="1"/>
    <col min="13799" max="13799" width="18.140625" style="149" customWidth="1"/>
    <col min="13800" max="13800" width="8.5703125" style="149" customWidth="1"/>
    <col min="13801" max="13801" width="27.140625" style="149" customWidth="1"/>
    <col min="13802" max="13808" width="0" style="149" hidden="1" customWidth="1"/>
    <col min="13809" max="13809" width="12.42578125" style="149" bestFit="1" customWidth="1"/>
    <col min="13810" max="13810" width="13.28515625" style="149" bestFit="1" customWidth="1"/>
    <col min="13811" max="13811" width="46.7109375" style="149" bestFit="1" customWidth="1"/>
    <col min="13812" max="14050" width="9.140625" style="149"/>
    <col min="14051" max="14051" width="61" style="149" customWidth="1"/>
    <col min="14052" max="14052" width="9.140625" style="149" customWidth="1"/>
    <col min="14053" max="14053" width="5.85546875" style="149" customWidth="1"/>
    <col min="14054" max="14054" width="5.140625" style="149" customWidth="1"/>
    <col min="14055" max="14055" width="18.140625" style="149" customWidth="1"/>
    <col min="14056" max="14056" width="8.5703125" style="149" customWidth="1"/>
    <col min="14057" max="14057" width="27.140625" style="149" customWidth="1"/>
    <col min="14058" max="14064" width="0" style="149" hidden="1" customWidth="1"/>
    <col min="14065" max="14065" width="12.42578125" style="149" bestFit="1" customWidth="1"/>
    <col min="14066" max="14066" width="13.28515625" style="149" bestFit="1" customWidth="1"/>
    <col min="14067" max="14067" width="46.7109375" style="149" bestFit="1" customWidth="1"/>
    <col min="14068" max="14306" width="9.140625" style="149"/>
    <col min="14307" max="14307" width="61" style="149" customWidth="1"/>
    <col min="14308" max="14308" width="9.140625" style="149" customWidth="1"/>
    <col min="14309" max="14309" width="5.85546875" style="149" customWidth="1"/>
    <col min="14310" max="14310" width="5.140625" style="149" customWidth="1"/>
    <col min="14311" max="14311" width="18.140625" style="149" customWidth="1"/>
    <col min="14312" max="14312" width="8.5703125" style="149" customWidth="1"/>
    <col min="14313" max="14313" width="27.140625" style="149" customWidth="1"/>
    <col min="14314" max="14320" width="0" style="149" hidden="1" customWidth="1"/>
    <col min="14321" max="14321" width="12.42578125" style="149" bestFit="1" customWidth="1"/>
    <col min="14322" max="14322" width="13.28515625" style="149" bestFit="1" customWidth="1"/>
    <col min="14323" max="14323" width="46.7109375" style="149" bestFit="1" customWidth="1"/>
    <col min="14324" max="14562" width="9.140625" style="149"/>
    <col min="14563" max="14563" width="61" style="149" customWidth="1"/>
    <col min="14564" max="14564" width="9.140625" style="149" customWidth="1"/>
    <col min="14565" max="14565" width="5.85546875" style="149" customWidth="1"/>
    <col min="14566" max="14566" width="5.140625" style="149" customWidth="1"/>
    <col min="14567" max="14567" width="18.140625" style="149" customWidth="1"/>
    <col min="14568" max="14568" width="8.5703125" style="149" customWidth="1"/>
    <col min="14569" max="14569" width="27.140625" style="149" customWidth="1"/>
    <col min="14570" max="14576" width="0" style="149" hidden="1" customWidth="1"/>
    <col min="14577" max="14577" width="12.42578125" style="149" bestFit="1" customWidth="1"/>
    <col min="14578" max="14578" width="13.28515625" style="149" bestFit="1" customWidth="1"/>
    <col min="14579" max="14579" width="46.7109375" style="149" bestFit="1" customWidth="1"/>
    <col min="14580" max="14818" width="9.140625" style="149"/>
    <col min="14819" max="14819" width="61" style="149" customWidth="1"/>
    <col min="14820" max="14820" width="9.140625" style="149" customWidth="1"/>
    <col min="14821" max="14821" width="5.85546875" style="149" customWidth="1"/>
    <col min="14822" max="14822" width="5.140625" style="149" customWidth="1"/>
    <col min="14823" max="14823" width="18.140625" style="149" customWidth="1"/>
    <col min="14824" max="14824" width="8.5703125" style="149" customWidth="1"/>
    <col min="14825" max="14825" width="27.140625" style="149" customWidth="1"/>
    <col min="14826" max="14832" width="0" style="149" hidden="1" customWidth="1"/>
    <col min="14833" max="14833" width="12.42578125" style="149" bestFit="1" customWidth="1"/>
    <col min="14834" max="14834" width="13.28515625" style="149" bestFit="1" customWidth="1"/>
    <col min="14835" max="14835" width="46.7109375" style="149" bestFit="1" customWidth="1"/>
    <col min="14836" max="15074" width="9.140625" style="149"/>
    <col min="15075" max="15075" width="61" style="149" customWidth="1"/>
    <col min="15076" max="15076" width="9.140625" style="149" customWidth="1"/>
    <col min="15077" max="15077" width="5.85546875" style="149" customWidth="1"/>
    <col min="15078" max="15078" width="5.140625" style="149" customWidth="1"/>
    <col min="15079" max="15079" width="18.140625" style="149" customWidth="1"/>
    <col min="15080" max="15080" width="8.5703125" style="149" customWidth="1"/>
    <col min="15081" max="15081" width="27.140625" style="149" customWidth="1"/>
    <col min="15082" max="15088" width="0" style="149" hidden="1" customWidth="1"/>
    <col min="15089" max="15089" width="12.42578125" style="149" bestFit="1" customWidth="1"/>
    <col min="15090" max="15090" width="13.28515625" style="149" bestFit="1" customWidth="1"/>
    <col min="15091" max="15091" width="46.7109375" style="149" bestFit="1" customWidth="1"/>
    <col min="15092" max="15330" width="9.140625" style="149"/>
    <col min="15331" max="15331" width="61" style="149" customWidth="1"/>
    <col min="15332" max="15332" width="9.140625" style="149" customWidth="1"/>
    <col min="15333" max="15333" width="5.85546875" style="149" customWidth="1"/>
    <col min="15334" max="15334" width="5.140625" style="149" customWidth="1"/>
    <col min="15335" max="15335" width="18.140625" style="149" customWidth="1"/>
    <col min="15336" max="15336" width="8.5703125" style="149" customWidth="1"/>
    <col min="15337" max="15337" width="27.140625" style="149" customWidth="1"/>
    <col min="15338" max="15344" width="0" style="149" hidden="1" customWidth="1"/>
    <col min="15345" max="15345" width="12.42578125" style="149" bestFit="1" customWidth="1"/>
    <col min="15346" max="15346" width="13.28515625" style="149" bestFit="1" customWidth="1"/>
    <col min="15347" max="15347" width="46.7109375" style="149" bestFit="1" customWidth="1"/>
    <col min="15348" max="15586" width="9.140625" style="149"/>
    <col min="15587" max="15587" width="61" style="149" customWidth="1"/>
    <col min="15588" max="15588" width="9.140625" style="149" customWidth="1"/>
    <col min="15589" max="15589" width="5.85546875" style="149" customWidth="1"/>
    <col min="15590" max="15590" width="5.140625" style="149" customWidth="1"/>
    <col min="15591" max="15591" width="18.140625" style="149" customWidth="1"/>
    <col min="15592" max="15592" width="8.5703125" style="149" customWidth="1"/>
    <col min="15593" max="15593" width="27.140625" style="149" customWidth="1"/>
    <col min="15594" max="15600" width="0" style="149" hidden="1" customWidth="1"/>
    <col min="15601" max="15601" width="12.42578125" style="149" bestFit="1" customWidth="1"/>
    <col min="15602" max="15602" width="13.28515625" style="149" bestFit="1" customWidth="1"/>
    <col min="15603" max="15603" width="46.7109375" style="149" bestFit="1" customWidth="1"/>
    <col min="15604" max="15842" width="9.140625" style="149"/>
    <col min="15843" max="15843" width="61" style="149" customWidth="1"/>
    <col min="15844" max="15844" width="9.140625" style="149" customWidth="1"/>
    <col min="15845" max="15845" width="5.85546875" style="149" customWidth="1"/>
    <col min="15846" max="15846" width="5.140625" style="149" customWidth="1"/>
    <col min="15847" max="15847" width="18.140625" style="149" customWidth="1"/>
    <col min="15848" max="15848" width="8.5703125" style="149" customWidth="1"/>
    <col min="15849" max="15849" width="27.140625" style="149" customWidth="1"/>
    <col min="15850" max="15856" width="0" style="149" hidden="1" customWidth="1"/>
    <col min="15857" max="15857" width="12.42578125" style="149" bestFit="1" customWidth="1"/>
    <col min="15858" max="15858" width="13.28515625" style="149" bestFit="1" customWidth="1"/>
    <col min="15859" max="15859" width="46.7109375" style="149" bestFit="1" customWidth="1"/>
    <col min="15860" max="16098" width="9.140625" style="149"/>
    <col min="16099" max="16099" width="61" style="149" customWidth="1"/>
    <col min="16100" max="16100" width="9.140625" style="149" customWidth="1"/>
    <col min="16101" max="16101" width="5.85546875" style="149" customWidth="1"/>
    <col min="16102" max="16102" width="5.140625" style="149" customWidth="1"/>
    <col min="16103" max="16103" width="18.140625" style="149" customWidth="1"/>
    <col min="16104" max="16104" width="8.5703125" style="149" customWidth="1"/>
    <col min="16105" max="16105" width="27.140625" style="149" customWidth="1"/>
    <col min="16106" max="16112" width="0" style="149" hidden="1" customWidth="1"/>
    <col min="16113" max="16113" width="12.42578125" style="149" bestFit="1" customWidth="1"/>
    <col min="16114" max="16114" width="13.28515625" style="149" bestFit="1" customWidth="1"/>
    <col min="16115" max="16115" width="46.7109375" style="149" bestFit="1" customWidth="1"/>
    <col min="16116" max="16384" width="9.140625" style="149"/>
  </cols>
  <sheetData>
    <row r="1" spans="1:33" x14ac:dyDescent="0.25">
      <c r="G1" s="151" t="s">
        <v>717</v>
      </c>
    </row>
    <row r="2" spans="1:33" x14ac:dyDescent="0.25">
      <c r="G2" s="151" t="s">
        <v>394</v>
      </c>
    </row>
    <row r="3" spans="1:33" x14ac:dyDescent="0.25">
      <c r="G3" s="151" t="s">
        <v>37</v>
      </c>
    </row>
    <row r="4" spans="1:33" x14ac:dyDescent="0.25">
      <c r="G4" s="151" t="s">
        <v>38</v>
      </c>
    </row>
    <row r="5" spans="1:33" x14ac:dyDescent="0.25">
      <c r="G5" s="151" t="s">
        <v>39</v>
      </c>
    </row>
    <row r="6" spans="1:33" x14ac:dyDescent="0.25">
      <c r="G6" s="151" t="s">
        <v>875</v>
      </c>
    </row>
    <row r="7" spans="1:33" x14ac:dyDescent="0.25">
      <c r="G7" s="151" t="s">
        <v>864</v>
      </c>
    </row>
    <row r="9" spans="1:33" ht="117" customHeight="1" x14ac:dyDescent="0.25">
      <c r="A9" s="417" t="s">
        <v>725</v>
      </c>
      <c r="B9" s="417"/>
      <c r="C9" s="417"/>
      <c r="D9" s="417"/>
      <c r="E9" s="417"/>
      <c r="F9" s="417"/>
      <c r="G9" s="417"/>
      <c r="H9" s="417"/>
    </row>
    <row r="11" spans="1:33" x14ac:dyDescent="0.25">
      <c r="A11" s="150"/>
      <c r="G11" s="153"/>
    </row>
    <row r="12" spans="1:33" ht="30" x14ac:dyDescent="0.25">
      <c r="A12" s="154" t="s">
        <v>41</v>
      </c>
      <c r="B12" s="155" t="s">
        <v>395</v>
      </c>
      <c r="C12" s="155" t="s">
        <v>396</v>
      </c>
      <c r="D12" s="155" t="s">
        <v>339</v>
      </c>
      <c r="E12" s="155" t="s">
        <v>340</v>
      </c>
      <c r="F12" s="156" t="s">
        <v>42</v>
      </c>
      <c r="G12" s="156" t="s">
        <v>326</v>
      </c>
      <c r="H12" s="156" t="s">
        <v>729</v>
      </c>
    </row>
    <row r="13" spans="1:33" s="160" customFormat="1" x14ac:dyDescent="0.25">
      <c r="A13" s="157" t="s">
        <v>397</v>
      </c>
      <c r="B13" s="158"/>
      <c r="C13" s="158"/>
      <c r="D13" s="158"/>
      <c r="E13" s="158"/>
      <c r="F13" s="159">
        <f>F14+F174+F97+F108+F212+F202+F127+F139+F168+F162</f>
        <v>1298219739.1481185</v>
      </c>
      <c r="G13" s="159">
        <f>G14+G174+G97+G108+G212+G202+G127+G139+G168+G162</f>
        <v>813419704.78000009</v>
      </c>
      <c r="H13" s="159">
        <f>H14+H174+H97+H108+H212+H202+H127+H139+H168+H162</f>
        <v>813302041.78000009</v>
      </c>
      <c r="I13" s="1"/>
      <c r="J13" s="377"/>
      <c r="K13" s="377"/>
      <c r="L13" s="412"/>
      <c r="M13" s="161"/>
      <c r="N13" s="161"/>
      <c r="O13" s="161"/>
      <c r="P13" s="161"/>
      <c r="Q13" s="161"/>
      <c r="R13" s="161"/>
      <c r="S13" s="161"/>
      <c r="T13" s="161"/>
      <c r="U13" s="161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</row>
    <row r="14" spans="1:33" s="160" customFormat="1" x14ac:dyDescent="0.25">
      <c r="A14" s="134" t="s">
        <v>398</v>
      </c>
      <c r="B14" s="163" t="s">
        <v>399</v>
      </c>
      <c r="C14" s="163"/>
      <c r="D14" s="163"/>
      <c r="E14" s="163"/>
      <c r="F14" s="164">
        <f>F15+F20+F27+F35+F52+F57+F47</f>
        <v>811785549.9381187</v>
      </c>
      <c r="G14" s="164">
        <f>G15+G20+G27+G35+G52+G57+G47</f>
        <v>720674403.67000008</v>
      </c>
      <c r="H14" s="164">
        <f>H15+H20+H27+H35+H52+H57+H47</f>
        <v>720843028.67000008</v>
      </c>
      <c r="I14" s="1"/>
      <c r="J14" s="377"/>
      <c r="K14" s="377"/>
      <c r="L14" s="412"/>
      <c r="M14" s="161"/>
      <c r="N14" s="161"/>
      <c r="O14" s="161"/>
      <c r="P14" s="161"/>
      <c r="Q14" s="161"/>
      <c r="R14" s="161"/>
      <c r="S14" s="161"/>
      <c r="T14" s="161"/>
      <c r="U14" s="161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</row>
    <row r="15" spans="1:33" s="160" customFormat="1" ht="47.25" x14ac:dyDescent="0.25">
      <c r="A15" s="134" t="s">
        <v>400</v>
      </c>
      <c r="B15" s="163" t="s">
        <v>399</v>
      </c>
      <c r="C15" s="163" t="s">
        <v>401</v>
      </c>
      <c r="D15" s="163"/>
      <c r="E15" s="163"/>
      <c r="F15" s="164">
        <f>F16</f>
        <v>8254050</v>
      </c>
      <c r="G15" s="164">
        <f t="shared" ref="F15:H18" si="0">G16</f>
        <v>8183550</v>
      </c>
      <c r="H15" s="164">
        <f t="shared" si="0"/>
        <v>8269250</v>
      </c>
      <c r="I15" s="1"/>
      <c r="J15" s="377"/>
      <c r="K15" s="377"/>
      <c r="L15" s="412"/>
      <c r="M15" s="161"/>
      <c r="N15" s="161"/>
      <c r="O15" s="161"/>
      <c r="P15" s="161"/>
      <c r="Q15" s="161"/>
      <c r="R15" s="161"/>
      <c r="S15" s="161"/>
      <c r="T15" s="161"/>
      <c r="U15" s="161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</row>
    <row r="16" spans="1:33" s="160" customFormat="1" x14ac:dyDescent="0.25">
      <c r="A16" s="134" t="s">
        <v>402</v>
      </c>
      <c r="B16" s="163" t="s">
        <v>399</v>
      </c>
      <c r="C16" s="163" t="s">
        <v>401</v>
      </c>
      <c r="D16" s="163" t="s">
        <v>403</v>
      </c>
      <c r="E16" s="163"/>
      <c r="F16" s="164">
        <f>F17</f>
        <v>8254050</v>
      </c>
      <c r="G16" s="164">
        <f t="shared" si="0"/>
        <v>8183550</v>
      </c>
      <c r="H16" s="164">
        <f t="shared" si="0"/>
        <v>8269250</v>
      </c>
      <c r="I16" s="1"/>
      <c r="J16" s="377"/>
      <c r="K16" s="377"/>
      <c r="L16" s="412"/>
      <c r="M16" s="161"/>
      <c r="N16" s="161"/>
      <c r="O16" s="161"/>
      <c r="P16" s="161"/>
      <c r="Q16" s="161"/>
      <c r="R16" s="161"/>
      <c r="S16" s="161"/>
      <c r="T16" s="161"/>
      <c r="U16" s="161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</row>
    <row r="17" spans="1:33" ht="30.75" x14ac:dyDescent="0.25">
      <c r="A17" s="121" t="s">
        <v>404</v>
      </c>
      <c r="B17" s="165" t="s">
        <v>399</v>
      </c>
      <c r="C17" s="165" t="s">
        <v>401</v>
      </c>
      <c r="D17" s="165" t="s">
        <v>405</v>
      </c>
      <c r="E17" s="165"/>
      <c r="F17" s="166">
        <f t="shared" si="0"/>
        <v>8254050</v>
      </c>
      <c r="G17" s="166">
        <f t="shared" si="0"/>
        <v>8183550</v>
      </c>
      <c r="H17" s="166">
        <f t="shared" si="0"/>
        <v>8269250</v>
      </c>
    </row>
    <row r="18" spans="1:33" x14ac:dyDescent="0.25">
      <c r="A18" s="121" t="s">
        <v>406</v>
      </c>
      <c r="B18" s="165" t="s">
        <v>399</v>
      </c>
      <c r="C18" s="165" t="s">
        <v>401</v>
      </c>
      <c r="D18" s="165" t="s">
        <v>407</v>
      </c>
      <c r="E18" s="165"/>
      <c r="F18" s="166">
        <f t="shared" si="0"/>
        <v>8254050</v>
      </c>
      <c r="G18" s="166">
        <f t="shared" si="0"/>
        <v>8183550</v>
      </c>
      <c r="H18" s="166">
        <f t="shared" si="0"/>
        <v>8269250</v>
      </c>
    </row>
    <row r="19" spans="1:33" ht="75.75" x14ac:dyDescent="0.25">
      <c r="A19" s="121" t="s">
        <v>346</v>
      </c>
      <c r="B19" s="165" t="s">
        <v>399</v>
      </c>
      <c r="C19" s="165" t="s">
        <v>401</v>
      </c>
      <c r="D19" s="165" t="s">
        <v>407</v>
      </c>
      <c r="E19" s="165" t="s">
        <v>370</v>
      </c>
      <c r="F19" s="167">
        <v>8254050</v>
      </c>
      <c r="G19" s="167">
        <v>8183550</v>
      </c>
      <c r="H19" s="167">
        <v>8269250</v>
      </c>
    </row>
    <row r="20" spans="1:33" s="160" customFormat="1" ht="63" x14ac:dyDescent="0.25">
      <c r="A20" s="134" t="s">
        <v>408</v>
      </c>
      <c r="B20" s="163" t="s">
        <v>399</v>
      </c>
      <c r="C20" s="163" t="s">
        <v>409</v>
      </c>
      <c r="D20" s="163"/>
      <c r="E20" s="163"/>
      <c r="F20" s="164">
        <f t="shared" ref="F20:H22" si="1">F21</f>
        <v>4178564.08</v>
      </c>
      <c r="G20" s="164">
        <f t="shared" si="1"/>
        <v>4296164.08</v>
      </c>
      <c r="H20" s="164">
        <f t="shared" si="1"/>
        <v>4296164.08</v>
      </c>
      <c r="I20" s="1"/>
      <c r="J20" s="377"/>
      <c r="K20" s="377"/>
      <c r="L20" s="412"/>
      <c r="M20" s="161"/>
      <c r="N20" s="161"/>
      <c r="O20" s="161"/>
      <c r="P20" s="161"/>
      <c r="Q20" s="161"/>
      <c r="R20" s="161"/>
      <c r="S20" s="161"/>
      <c r="T20" s="161"/>
      <c r="U20" s="161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</row>
    <row r="21" spans="1:33" s="160" customFormat="1" x14ac:dyDescent="0.25">
      <c r="A21" s="134" t="s">
        <v>402</v>
      </c>
      <c r="B21" s="163" t="s">
        <v>399</v>
      </c>
      <c r="C21" s="163" t="s">
        <v>409</v>
      </c>
      <c r="D21" s="163" t="s">
        <v>403</v>
      </c>
      <c r="E21" s="163"/>
      <c r="F21" s="164">
        <f t="shared" si="1"/>
        <v>4178564.08</v>
      </c>
      <c r="G21" s="164">
        <f t="shared" si="1"/>
        <v>4296164.08</v>
      </c>
      <c r="H21" s="164">
        <f t="shared" si="1"/>
        <v>4296164.08</v>
      </c>
      <c r="I21" s="1"/>
      <c r="J21" s="377"/>
      <c r="K21" s="377"/>
      <c r="L21" s="412"/>
      <c r="M21" s="161"/>
      <c r="N21" s="161"/>
      <c r="O21" s="161"/>
      <c r="P21" s="161"/>
      <c r="Q21" s="161"/>
      <c r="R21" s="161"/>
      <c r="S21" s="161"/>
      <c r="T21" s="161"/>
      <c r="U21" s="161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</row>
    <row r="22" spans="1:33" ht="30.75" x14ac:dyDescent="0.25">
      <c r="A22" s="121" t="s">
        <v>404</v>
      </c>
      <c r="B22" s="165" t="s">
        <v>399</v>
      </c>
      <c r="C22" s="165" t="s">
        <v>409</v>
      </c>
      <c r="D22" s="165" t="s">
        <v>405</v>
      </c>
      <c r="E22" s="165"/>
      <c r="F22" s="166">
        <f t="shared" si="1"/>
        <v>4178564.08</v>
      </c>
      <c r="G22" s="166">
        <f t="shared" si="1"/>
        <v>4296164.08</v>
      </c>
      <c r="H22" s="166">
        <f t="shared" si="1"/>
        <v>4296164.08</v>
      </c>
    </row>
    <row r="23" spans="1:33" ht="30.75" x14ac:dyDescent="0.25">
      <c r="A23" s="119" t="s">
        <v>410</v>
      </c>
      <c r="B23" s="165" t="s">
        <v>399</v>
      </c>
      <c r="C23" s="165" t="s">
        <v>409</v>
      </c>
      <c r="D23" s="165" t="s">
        <v>411</v>
      </c>
      <c r="E23" s="165"/>
      <c r="F23" s="166">
        <f>F24+F25+F26</f>
        <v>4178564.08</v>
      </c>
      <c r="G23" s="166">
        <f>G24+G25+G26</f>
        <v>4296164.08</v>
      </c>
      <c r="H23" s="166">
        <f>H24+H25+H26</f>
        <v>4296164.08</v>
      </c>
    </row>
    <row r="24" spans="1:33" ht="75.75" x14ac:dyDescent="0.25">
      <c r="A24" s="121" t="s">
        <v>346</v>
      </c>
      <c r="B24" s="165" t="s">
        <v>399</v>
      </c>
      <c r="C24" s="165" t="s">
        <v>409</v>
      </c>
      <c r="D24" s="165" t="s">
        <v>411</v>
      </c>
      <c r="E24" s="165" t="s">
        <v>370</v>
      </c>
      <c r="F24" s="184">
        <v>614001.07999999996</v>
      </c>
      <c r="G24" s="184">
        <v>614001.07999999996</v>
      </c>
      <c r="H24" s="184">
        <v>614001.07999999996</v>
      </c>
    </row>
    <row r="25" spans="1:33" ht="30.75" x14ac:dyDescent="0.25">
      <c r="A25" s="121" t="s">
        <v>347</v>
      </c>
      <c r="B25" s="165" t="s">
        <v>399</v>
      </c>
      <c r="C25" s="165" t="s">
        <v>409</v>
      </c>
      <c r="D25" s="165" t="s">
        <v>411</v>
      </c>
      <c r="E25" s="165" t="s">
        <v>373</v>
      </c>
      <c r="F25" s="184">
        <v>3544563</v>
      </c>
      <c r="G25" s="184">
        <v>3662163</v>
      </c>
      <c r="H25" s="184">
        <v>3662163</v>
      </c>
    </row>
    <row r="26" spans="1:33" x14ac:dyDescent="0.25">
      <c r="A26" s="121" t="s">
        <v>349</v>
      </c>
      <c r="B26" s="165" t="s">
        <v>399</v>
      </c>
      <c r="C26" s="165" t="s">
        <v>409</v>
      </c>
      <c r="D26" s="165" t="s">
        <v>411</v>
      </c>
      <c r="E26" s="165" t="s">
        <v>371</v>
      </c>
      <c r="F26" s="185">
        <v>20000</v>
      </c>
      <c r="G26" s="185">
        <v>20000</v>
      </c>
      <c r="H26" s="185">
        <v>20000</v>
      </c>
    </row>
    <row r="27" spans="1:33" s="160" customFormat="1" ht="78.75" x14ac:dyDescent="0.25">
      <c r="A27" s="168" t="s">
        <v>412</v>
      </c>
      <c r="B27" s="163" t="s">
        <v>399</v>
      </c>
      <c r="C27" s="163" t="s">
        <v>413</v>
      </c>
      <c r="D27" s="163"/>
      <c r="E27" s="163"/>
      <c r="F27" s="164">
        <f t="shared" ref="F27:H29" si="2">F28</f>
        <v>68334948</v>
      </c>
      <c r="G27" s="164">
        <f t="shared" si="2"/>
        <v>67858276</v>
      </c>
      <c r="H27" s="164">
        <f t="shared" si="2"/>
        <v>67858276</v>
      </c>
      <c r="I27" s="1"/>
      <c r="J27" s="377"/>
      <c r="K27" s="377"/>
      <c r="L27" s="412"/>
      <c r="M27" s="161"/>
      <c r="N27" s="161"/>
      <c r="O27" s="161"/>
      <c r="P27" s="161"/>
      <c r="Q27" s="161"/>
      <c r="R27" s="161"/>
      <c r="S27" s="161"/>
      <c r="T27" s="161"/>
      <c r="U27" s="161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</row>
    <row r="28" spans="1:33" s="160" customFormat="1" x14ac:dyDescent="0.25">
      <c r="A28" s="134" t="s">
        <v>402</v>
      </c>
      <c r="B28" s="163" t="s">
        <v>399</v>
      </c>
      <c r="C28" s="163" t="s">
        <v>413</v>
      </c>
      <c r="D28" s="163" t="s">
        <v>403</v>
      </c>
      <c r="E28" s="163"/>
      <c r="F28" s="164">
        <f t="shared" si="2"/>
        <v>68334948</v>
      </c>
      <c r="G28" s="164">
        <f t="shared" si="2"/>
        <v>67858276</v>
      </c>
      <c r="H28" s="164">
        <f t="shared" si="2"/>
        <v>67858276</v>
      </c>
      <c r="I28" s="1"/>
      <c r="J28" s="377"/>
      <c r="K28" s="377"/>
      <c r="L28" s="412"/>
      <c r="M28" s="161"/>
      <c r="N28" s="161"/>
      <c r="O28" s="161"/>
      <c r="P28" s="161"/>
      <c r="Q28" s="161"/>
      <c r="R28" s="161"/>
      <c r="S28" s="161"/>
      <c r="T28" s="161"/>
      <c r="U28" s="161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</row>
    <row r="29" spans="1:33" ht="30.75" x14ac:dyDescent="0.25">
      <c r="A29" s="121" t="s">
        <v>404</v>
      </c>
      <c r="B29" s="165" t="s">
        <v>399</v>
      </c>
      <c r="C29" s="165" t="s">
        <v>413</v>
      </c>
      <c r="D29" s="165" t="s">
        <v>405</v>
      </c>
      <c r="E29" s="165"/>
      <c r="F29" s="166">
        <f t="shared" si="2"/>
        <v>68334948</v>
      </c>
      <c r="G29" s="166">
        <f t="shared" si="2"/>
        <v>67858276</v>
      </c>
      <c r="H29" s="166">
        <f t="shared" si="2"/>
        <v>67858276</v>
      </c>
    </row>
    <row r="30" spans="1:33" ht="30.75" x14ac:dyDescent="0.25">
      <c r="A30" s="121" t="s">
        <v>414</v>
      </c>
      <c r="B30" s="165" t="s">
        <v>399</v>
      </c>
      <c r="C30" s="165" t="s">
        <v>413</v>
      </c>
      <c r="D30" s="165" t="s">
        <v>415</v>
      </c>
      <c r="E30" s="165"/>
      <c r="F30" s="166">
        <f>F31+F32+F33+F34</f>
        <v>68334948</v>
      </c>
      <c r="G30" s="166">
        <f>G31+G32+G33+G34</f>
        <v>67858276</v>
      </c>
      <c r="H30" s="166">
        <f>H31+H32+H33+H34</f>
        <v>67858276</v>
      </c>
    </row>
    <row r="31" spans="1:33" ht="75.75" x14ac:dyDescent="0.25">
      <c r="A31" s="121" t="s">
        <v>346</v>
      </c>
      <c r="B31" s="165" t="s">
        <v>399</v>
      </c>
      <c r="C31" s="165" t="s">
        <v>413</v>
      </c>
      <c r="D31" s="165" t="s">
        <v>415</v>
      </c>
      <c r="E31" s="165" t="s">
        <v>370</v>
      </c>
      <c r="F31" s="184">
        <v>63695249</v>
      </c>
      <c r="G31" s="184">
        <f>64457292-1465435</f>
        <v>62991857</v>
      </c>
      <c r="H31" s="184">
        <f>64457292-1465435</f>
        <v>62991857</v>
      </c>
    </row>
    <row r="32" spans="1:33" ht="30.75" x14ac:dyDescent="0.25">
      <c r="A32" s="121" t="s">
        <v>347</v>
      </c>
      <c r="B32" s="165" t="s">
        <v>399</v>
      </c>
      <c r="C32" s="165" t="s">
        <v>413</v>
      </c>
      <c r="D32" s="165" t="s">
        <v>415</v>
      </c>
      <c r="E32" s="165" t="s">
        <v>373</v>
      </c>
      <c r="F32" s="184">
        <v>4494367</v>
      </c>
      <c r="G32" s="184">
        <v>4721087</v>
      </c>
      <c r="H32" s="184">
        <v>4721087</v>
      </c>
    </row>
    <row r="33" spans="1:33" ht="30.75" hidden="1" x14ac:dyDescent="0.25">
      <c r="A33" s="121" t="s">
        <v>348</v>
      </c>
      <c r="B33" s="165" t="s">
        <v>399</v>
      </c>
      <c r="C33" s="165" t="s">
        <v>413</v>
      </c>
      <c r="D33" s="165" t="s">
        <v>415</v>
      </c>
      <c r="E33" s="165" t="s">
        <v>375</v>
      </c>
      <c r="F33" s="184"/>
      <c r="G33" s="184"/>
      <c r="H33" s="184"/>
    </row>
    <row r="34" spans="1:33" x14ac:dyDescent="0.25">
      <c r="A34" s="121" t="s">
        <v>349</v>
      </c>
      <c r="B34" s="165" t="s">
        <v>399</v>
      </c>
      <c r="C34" s="165" t="s">
        <v>413</v>
      </c>
      <c r="D34" s="165" t="s">
        <v>415</v>
      </c>
      <c r="E34" s="165" t="s">
        <v>371</v>
      </c>
      <c r="F34" s="184">
        <v>145332</v>
      </c>
      <c r="G34" s="184">
        <v>145332</v>
      </c>
      <c r="H34" s="184">
        <v>145332</v>
      </c>
    </row>
    <row r="35" spans="1:33" s="160" customFormat="1" ht="63" x14ac:dyDescent="0.25">
      <c r="A35" s="134" t="s">
        <v>416</v>
      </c>
      <c r="B35" s="163" t="s">
        <v>399</v>
      </c>
      <c r="C35" s="163" t="s">
        <v>417</v>
      </c>
      <c r="D35" s="163"/>
      <c r="E35" s="163"/>
      <c r="F35" s="164">
        <f>F36</f>
        <v>43483194.469999999</v>
      </c>
      <c r="G35" s="164">
        <f>G36</f>
        <v>43965194.469999999</v>
      </c>
      <c r="H35" s="164">
        <f>H36</f>
        <v>44046039.469999999</v>
      </c>
      <c r="I35" s="1"/>
      <c r="J35" s="377"/>
      <c r="K35" s="377"/>
      <c r="L35" s="412"/>
      <c r="M35" s="161"/>
      <c r="N35" s="161"/>
      <c r="O35" s="161"/>
      <c r="P35" s="161"/>
      <c r="Q35" s="161"/>
      <c r="R35" s="161"/>
      <c r="S35" s="161"/>
      <c r="T35" s="161"/>
      <c r="U35" s="161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</row>
    <row r="36" spans="1:33" s="160" customFormat="1" x14ac:dyDescent="0.25">
      <c r="A36" s="134" t="s">
        <v>402</v>
      </c>
      <c r="B36" s="163" t="s">
        <v>399</v>
      </c>
      <c r="C36" s="163" t="s">
        <v>417</v>
      </c>
      <c r="D36" s="163" t="s">
        <v>403</v>
      </c>
      <c r="E36" s="163"/>
      <c r="F36" s="164">
        <f>F37+F44</f>
        <v>43483194.469999999</v>
      </c>
      <c r="G36" s="164">
        <f>G37+G44</f>
        <v>43965194.469999999</v>
      </c>
      <c r="H36" s="164">
        <f>H37+H44</f>
        <v>44046039.469999999</v>
      </c>
      <c r="I36" s="1"/>
      <c r="J36" s="377"/>
      <c r="K36" s="377"/>
      <c r="L36" s="412"/>
      <c r="M36" s="161"/>
      <c r="N36" s="161"/>
      <c r="O36" s="161"/>
      <c r="P36" s="161"/>
      <c r="Q36" s="161"/>
      <c r="R36" s="161"/>
      <c r="S36" s="161"/>
      <c r="T36" s="161"/>
      <c r="U36" s="161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</row>
    <row r="37" spans="1:33" ht="30.75" x14ac:dyDescent="0.25">
      <c r="A37" s="121" t="s">
        <v>404</v>
      </c>
      <c r="B37" s="165" t="s">
        <v>399</v>
      </c>
      <c r="C37" s="165" t="s">
        <v>417</v>
      </c>
      <c r="D37" s="165" t="s">
        <v>405</v>
      </c>
      <c r="E37" s="165"/>
      <c r="F37" s="166">
        <f>F38+F40</f>
        <v>11848943.469999999</v>
      </c>
      <c r="G37" s="166">
        <f>G38+G40</f>
        <v>12005943.469999999</v>
      </c>
      <c r="H37" s="166">
        <f>H38+H40</f>
        <v>12046788.469999999</v>
      </c>
    </row>
    <row r="38" spans="1:33" ht="30.75" x14ac:dyDescent="0.25">
      <c r="A38" s="121" t="s">
        <v>418</v>
      </c>
      <c r="B38" s="165" t="s">
        <v>399</v>
      </c>
      <c r="C38" s="165" t="s">
        <v>417</v>
      </c>
      <c r="D38" s="165" t="s">
        <v>419</v>
      </c>
      <c r="E38" s="165"/>
      <c r="F38" s="166">
        <f>F39</f>
        <v>3782180</v>
      </c>
      <c r="G38" s="166">
        <f>G39</f>
        <v>3818180</v>
      </c>
      <c r="H38" s="166">
        <f>H39</f>
        <v>3818180</v>
      </c>
    </row>
    <row r="39" spans="1:33" ht="75.75" x14ac:dyDescent="0.25">
      <c r="A39" s="121" t="s">
        <v>346</v>
      </c>
      <c r="B39" s="165" t="s">
        <v>399</v>
      </c>
      <c r="C39" s="165" t="s">
        <v>417</v>
      </c>
      <c r="D39" s="165" t="s">
        <v>419</v>
      </c>
      <c r="E39" s="165" t="s">
        <v>370</v>
      </c>
      <c r="F39" s="185">
        <v>3782180</v>
      </c>
      <c r="G39" s="185">
        <v>3818180</v>
      </c>
      <c r="H39" s="185">
        <v>3818180</v>
      </c>
    </row>
    <row r="40" spans="1:33" ht="30.75" x14ac:dyDescent="0.25">
      <c r="A40" s="121" t="s">
        <v>414</v>
      </c>
      <c r="B40" s="165" t="s">
        <v>399</v>
      </c>
      <c r="C40" s="165" t="s">
        <v>417</v>
      </c>
      <c r="D40" s="165" t="s">
        <v>415</v>
      </c>
      <c r="E40" s="165"/>
      <c r="F40" s="166">
        <f>F41+F42+F43</f>
        <v>8066763.4699999997</v>
      </c>
      <c r="G40" s="166">
        <f>G41+G42+G43</f>
        <v>8187763.4699999997</v>
      </c>
      <c r="H40" s="166">
        <f>H41+H42+H43</f>
        <v>8228608.4699999997</v>
      </c>
    </row>
    <row r="41" spans="1:33" ht="75.75" x14ac:dyDescent="0.25">
      <c r="A41" s="121" t="s">
        <v>346</v>
      </c>
      <c r="B41" s="165" t="s">
        <v>399</v>
      </c>
      <c r="C41" s="165" t="s">
        <v>417</v>
      </c>
      <c r="D41" s="165" t="s">
        <v>415</v>
      </c>
      <c r="E41" s="165" t="s">
        <v>370</v>
      </c>
      <c r="F41" s="184">
        <v>6739890.4699999997</v>
      </c>
      <c r="G41" s="184">
        <v>6823890.4699999997</v>
      </c>
      <c r="H41" s="184">
        <v>6864735.4699999997</v>
      </c>
    </row>
    <row r="42" spans="1:33" ht="30.75" x14ac:dyDescent="0.25">
      <c r="A42" s="121" t="s">
        <v>347</v>
      </c>
      <c r="B42" s="165" t="s">
        <v>399</v>
      </c>
      <c r="C42" s="165" t="s">
        <v>417</v>
      </c>
      <c r="D42" s="165" t="s">
        <v>415</v>
      </c>
      <c r="E42" s="165" t="s">
        <v>373</v>
      </c>
      <c r="F42" s="184">
        <v>1326873</v>
      </c>
      <c r="G42" s="184">
        <v>1363873</v>
      </c>
      <c r="H42" s="184">
        <v>1363873</v>
      </c>
    </row>
    <row r="43" spans="1:33" ht="30.75" hidden="1" x14ac:dyDescent="0.25">
      <c r="A43" s="121" t="s">
        <v>348</v>
      </c>
      <c r="B43" s="165" t="s">
        <v>399</v>
      </c>
      <c r="C43" s="165" t="s">
        <v>417</v>
      </c>
      <c r="D43" s="165" t="s">
        <v>415</v>
      </c>
      <c r="E43" s="165" t="s">
        <v>375</v>
      </c>
      <c r="F43" s="167">
        <v>0</v>
      </c>
      <c r="G43" s="167">
        <v>0</v>
      </c>
      <c r="H43" s="167">
        <v>0</v>
      </c>
    </row>
    <row r="44" spans="1:33" ht="30.75" x14ac:dyDescent="0.25">
      <c r="A44" s="121" t="s">
        <v>414</v>
      </c>
      <c r="B44" s="165" t="s">
        <v>399</v>
      </c>
      <c r="C44" s="165" t="s">
        <v>417</v>
      </c>
      <c r="D44" s="165" t="s">
        <v>415</v>
      </c>
      <c r="E44" s="165"/>
      <c r="F44" s="166">
        <f>F45+F46</f>
        <v>31634251</v>
      </c>
      <c r="G44" s="166">
        <f>G45+G46</f>
        <v>31959251</v>
      </c>
      <c r="H44" s="166">
        <f>H45+H46</f>
        <v>31999251</v>
      </c>
    </row>
    <row r="45" spans="1:33" ht="75.75" x14ac:dyDescent="0.25">
      <c r="A45" s="121" t="s">
        <v>346</v>
      </c>
      <c r="B45" s="165" t="s">
        <v>399</v>
      </c>
      <c r="C45" s="165" t="s">
        <v>417</v>
      </c>
      <c r="D45" s="165" t="s">
        <v>415</v>
      </c>
      <c r="E45" s="165" t="s">
        <v>370</v>
      </c>
      <c r="F45" s="185">
        <v>30031251</v>
      </c>
      <c r="G45" s="185">
        <v>30271251</v>
      </c>
      <c r="H45" s="185">
        <v>30311251</v>
      </c>
    </row>
    <row r="46" spans="1:33" ht="30.75" x14ac:dyDescent="0.25">
      <c r="A46" s="121" t="s">
        <v>347</v>
      </c>
      <c r="B46" s="165" t="s">
        <v>399</v>
      </c>
      <c r="C46" s="165" t="s">
        <v>417</v>
      </c>
      <c r="D46" s="165" t="s">
        <v>415</v>
      </c>
      <c r="E46" s="165" t="s">
        <v>373</v>
      </c>
      <c r="F46" s="184">
        <v>1603000</v>
      </c>
      <c r="G46" s="184">
        <v>1688000</v>
      </c>
      <c r="H46" s="184">
        <v>1688000</v>
      </c>
    </row>
    <row r="47" spans="1:33" ht="31.5" x14ac:dyDescent="0.25">
      <c r="A47" s="134" t="s">
        <v>489</v>
      </c>
      <c r="B47" s="163" t="s">
        <v>399</v>
      </c>
      <c r="C47" s="163" t="s">
        <v>453</v>
      </c>
      <c r="D47" s="163"/>
      <c r="E47" s="163"/>
      <c r="F47" s="365">
        <f>F48</f>
        <v>7089936</v>
      </c>
      <c r="G47" s="365">
        <f t="shared" ref="G47:H50" si="3">G48</f>
        <v>0</v>
      </c>
      <c r="H47" s="365">
        <f t="shared" si="3"/>
        <v>0</v>
      </c>
    </row>
    <row r="48" spans="1:33" x14ac:dyDescent="0.25">
      <c r="A48" s="134" t="s">
        <v>402</v>
      </c>
      <c r="B48" s="163" t="s">
        <v>399</v>
      </c>
      <c r="C48" s="163" t="s">
        <v>453</v>
      </c>
      <c r="D48" s="163" t="s">
        <v>403</v>
      </c>
      <c r="E48" s="163"/>
      <c r="F48" s="365">
        <f>F49</f>
        <v>7089936</v>
      </c>
      <c r="G48" s="365">
        <f t="shared" si="3"/>
        <v>0</v>
      </c>
      <c r="H48" s="365">
        <f t="shared" si="3"/>
        <v>0</v>
      </c>
    </row>
    <row r="49" spans="1:33" x14ac:dyDescent="0.25">
      <c r="A49" s="121" t="s">
        <v>488</v>
      </c>
      <c r="B49" s="165" t="s">
        <v>399</v>
      </c>
      <c r="C49" s="165" t="s">
        <v>453</v>
      </c>
      <c r="D49" s="165" t="s">
        <v>487</v>
      </c>
      <c r="E49" s="165"/>
      <c r="F49" s="184">
        <f>F50</f>
        <v>7089936</v>
      </c>
      <c r="G49" s="184">
        <f t="shared" si="3"/>
        <v>0</v>
      </c>
      <c r="H49" s="184">
        <f t="shared" si="3"/>
        <v>0</v>
      </c>
    </row>
    <row r="50" spans="1:33" x14ac:dyDescent="0.25">
      <c r="A50" s="121" t="s">
        <v>862</v>
      </c>
      <c r="B50" s="165" t="s">
        <v>399</v>
      </c>
      <c r="C50" s="165" t="s">
        <v>453</v>
      </c>
      <c r="D50" s="165" t="s">
        <v>861</v>
      </c>
      <c r="E50" s="165"/>
      <c r="F50" s="184">
        <f>F51</f>
        <v>7089936</v>
      </c>
      <c r="G50" s="184">
        <f t="shared" si="3"/>
        <v>0</v>
      </c>
      <c r="H50" s="184">
        <f t="shared" si="3"/>
        <v>0</v>
      </c>
    </row>
    <row r="51" spans="1:33" x14ac:dyDescent="0.25">
      <c r="A51" s="121" t="s">
        <v>349</v>
      </c>
      <c r="B51" s="165" t="s">
        <v>399</v>
      </c>
      <c r="C51" s="165" t="s">
        <v>453</v>
      </c>
      <c r="D51" s="165" t="s">
        <v>861</v>
      </c>
      <c r="E51" s="165" t="s">
        <v>371</v>
      </c>
      <c r="F51" s="184">
        <v>7089936</v>
      </c>
      <c r="G51" s="184">
        <v>0</v>
      </c>
      <c r="H51" s="184">
        <v>0</v>
      </c>
    </row>
    <row r="52" spans="1:33" s="160" customFormat="1" x14ac:dyDescent="0.25">
      <c r="A52" s="134" t="s">
        <v>420</v>
      </c>
      <c r="B52" s="163" t="s">
        <v>399</v>
      </c>
      <c r="C52" s="163" t="s">
        <v>421</v>
      </c>
      <c r="D52" s="163"/>
      <c r="E52" s="163"/>
      <c r="F52" s="164">
        <f t="shared" ref="F52:H55" si="4">F53</f>
        <v>70000000</v>
      </c>
      <c r="G52" s="164">
        <f t="shared" si="4"/>
        <v>70000000</v>
      </c>
      <c r="H52" s="164">
        <f t="shared" si="4"/>
        <v>70000000</v>
      </c>
      <c r="I52" s="1"/>
      <c r="J52" s="377"/>
      <c r="K52" s="377"/>
      <c r="L52" s="412"/>
      <c r="M52" s="161"/>
      <c r="N52" s="161"/>
      <c r="O52" s="161"/>
      <c r="P52" s="161"/>
      <c r="Q52" s="161"/>
      <c r="R52" s="161"/>
      <c r="S52" s="161"/>
      <c r="T52" s="161"/>
      <c r="U52" s="161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</row>
    <row r="53" spans="1:33" s="160" customFormat="1" x14ac:dyDescent="0.25">
      <c r="A53" s="134" t="s">
        <v>402</v>
      </c>
      <c r="B53" s="163" t="s">
        <v>399</v>
      </c>
      <c r="C53" s="163" t="s">
        <v>421</v>
      </c>
      <c r="D53" s="163" t="s">
        <v>403</v>
      </c>
      <c r="E53" s="163"/>
      <c r="F53" s="164">
        <f t="shared" si="4"/>
        <v>70000000</v>
      </c>
      <c r="G53" s="164">
        <f t="shared" si="4"/>
        <v>70000000</v>
      </c>
      <c r="H53" s="164">
        <f t="shared" si="4"/>
        <v>70000000</v>
      </c>
      <c r="I53" s="1"/>
      <c r="J53" s="377"/>
      <c r="K53" s="377"/>
      <c r="L53" s="412"/>
      <c r="M53" s="161"/>
      <c r="N53" s="161"/>
      <c r="O53" s="161"/>
      <c r="P53" s="161"/>
      <c r="Q53" s="161"/>
      <c r="R53" s="161"/>
      <c r="S53" s="161"/>
      <c r="T53" s="161"/>
      <c r="U53" s="161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</row>
    <row r="54" spans="1:33" x14ac:dyDescent="0.25">
      <c r="A54" s="121" t="s">
        <v>422</v>
      </c>
      <c r="B54" s="165" t="s">
        <v>399</v>
      </c>
      <c r="C54" s="165" t="s">
        <v>421</v>
      </c>
      <c r="D54" s="165" t="s">
        <v>423</v>
      </c>
      <c r="E54" s="165"/>
      <c r="F54" s="166">
        <f t="shared" si="4"/>
        <v>70000000</v>
      </c>
      <c r="G54" s="166">
        <f t="shared" si="4"/>
        <v>70000000</v>
      </c>
      <c r="H54" s="166">
        <f t="shared" si="4"/>
        <v>70000000</v>
      </c>
    </row>
    <row r="55" spans="1:33" ht="18.75" x14ac:dyDescent="0.3">
      <c r="A55" s="121" t="s">
        <v>424</v>
      </c>
      <c r="B55" s="165" t="s">
        <v>399</v>
      </c>
      <c r="C55" s="165" t="s">
        <v>421</v>
      </c>
      <c r="D55" s="165" t="s">
        <v>425</v>
      </c>
      <c r="E55" s="165"/>
      <c r="F55" s="166">
        <f t="shared" si="4"/>
        <v>70000000</v>
      </c>
      <c r="G55" s="166">
        <f t="shared" si="4"/>
        <v>70000000</v>
      </c>
      <c r="H55" s="166">
        <f t="shared" si="4"/>
        <v>70000000</v>
      </c>
      <c r="Q55" s="378"/>
    </row>
    <row r="56" spans="1:33" ht="18.75" x14ac:dyDescent="0.3">
      <c r="A56" s="121" t="s">
        <v>349</v>
      </c>
      <c r="B56" s="165" t="s">
        <v>399</v>
      </c>
      <c r="C56" s="165" t="s">
        <v>421</v>
      </c>
      <c r="D56" s="165" t="s">
        <v>425</v>
      </c>
      <c r="E56" s="165" t="s">
        <v>371</v>
      </c>
      <c r="F56" s="167">
        <v>70000000</v>
      </c>
      <c r="G56" s="167">
        <v>70000000</v>
      </c>
      <c r="H56" s="167">
        <v>70000000</v>
      </c>
      <c r="Q56" s="378"/>
      <c r="W56" s="378"/>
      <c r="AA56" s="378"/>
    </row>
    <row r="57" spans="1:33" s="160" customFormat="1" x14ac:dyDescent="0.25">
      <c r="A57" s="134" t="s">
        <v>426</v>
      </c>
      <c r="B57" s="163" t="s">
        <v>399</v>
      </c>
      <c r="C57" s="163" t="s">
        <v>427</v>
      </c>
      <c r="D57" s="163"/>
      <c r="E57" s="163"/>
      <c r="F57" s="164">
        <f>F58</f>
        <v>610444857.38811874</v>
      </c>
      <c r="G57" s="164">
        <f>G58</f>
        <v>526371219.12</v>
      </c>
      <c r="H57" s="164">
        <f>H58</f>
        <v>526373299.12</v>
      </c>
      <c r="I57" s="1"/>
      <c r="J57" s="377"/>
      <c r="K57" s="377"/>
      <c r="L57" s="412"/>
      <c r="M57" s="161"/>
      <c r="N57" s="161"/>
      <c r="O57" s="161"/>
      <c r="P57" s="161"/>
      <c r="Q57" s="161"/>
      <c r="R57" s="161"/>
      <c r="S57" s="161"/>
      <c r="T57" s="161"/>
      <c r="U57" s="161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</row>
    <row r="58" spans="1:33" s="160" customFormat="1" x14ac:dyDescent="0.25">
      <c r="A58" s="134" t="s">
        <v>402</v>
      </c>
      <c r="B58" s="163" t="s">
        <v>399</v>
      </c>
      <c r="C58" s="163" t="s">
        <v>427</v>
      </c>
      <c r="D58" s="158">
        <v>9900000000</v>
      </c>
      <c r="E58" s="163"/>
      <c r="F58" s="164">
        <f>F59+F80</f>
        <v>610444857.38811874</v>
      </c>
      <c r="G58" s="164">
        <f>G59+G80</f>
        <v>526371219.12</v>
      </c>
      <c r="H58" s="164">
        <f>H59+H80</f>
        <v>526373299.12</v>
      </c>
      <c r="I58" s="1"/>
      <c r="J58" s="377"/>
      <c r="K58" s="377"/>
      <c r="L58" s="412"/>
      <c r="M58" s="161"/>
      <c r="N58" s="161"/>
      <c r="O58" s="161"/>
      <c r="P58" s="161"/>
      <c r="Q58" s="161"/>
      <c r="R58" s="161"/>
      <c r="S58" s="161"/>
      <c r="T58" s="161"/>
      <c r="U58" s="161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</row>
    <row r="59" spans="1:33" ht="30.75" x14ac:dyDescent="0.25">
      <c r="A59" s="121" t="s">
        <v>404</v>
      </c>
      <c r="B59" s="165" t="s">
        <v>399</v>
      </c>
      <c r="C59" s="165" t="s">
        <v>427</v>
      </c>
      <c r="D59" s="155">
        <v>9910000000</v>
      </c>
      <c r="E59" s="165"/>
      <c r="F59" s="166">
        <f>F60+F62+F64+F67+F69+F73+F77</f>
        <v>466094644.11811876</v>
      </c>
      <c r="G59" s="166">
        <f>G60+G62+G64+G67+G69+G73+G77</f>
        <v>471754839.12</v>
      </c>
      <c r="H59" s="166">
        <f>H60+H62+H64+H67+H69+H73+H77</f>
        <v>471756919.12</v>
      </c>
    </row>
    <row r="60" spans="1:33" ht="30.75" x14ac:dyDescent="0.25">
      <c r="A60" s="119" t="s">
        <v>414</v>
      </c>
      <c r="B60" s="165" t="s">
        <v>399</v>
      </c>
      <c r="C60" s="165" t="s">
        <v>427</v>
      </c>
      <c r="D60" s="155">
        <v>9910011410</v>
      </c>
      <c r="E60" s="165"/>
      <c r="F60" s="166">
        <f>F61</f>
        <v>1354200</v>
      </c>
      <c r="G60" s="166">
        <f>G61</f>
        <v>1354200</v>
      </c>
      <c r="H60" s="166">
        <f>H61</f>
        <v>1354200</v>
      </c>
    </row>
    <row r="61" spans="1:33" ht="75.75" x14ac:dyDescent="0.25">
      <c r="A61" s="119" t="s">
        <v>346</v>
      </c>
      <c r="B61" s="165" t="s">
        <v>399</v>
      </c>
      <c r="C61" s="165" t="s">
        <v>427</v>
      </c>
      <c r="D61" s="155">
        <v>9910011410</v>
      </c>
      <c r="E61" s="165" t="s">
        <v>370</v>
      </c>
      <c r="F61" s="166">
        <v>1354200</v>
      </c>
      <c r="G61" s="166">
        <v>1354200</v>
      </c>
      <c r="H61" s="166">
        <v>1354200</v>
      </c>
    </row>
    <row r="62" spans="1:33" ht="30.75" x14ac:dyDescent="0.25">
      <c r="A62" s="119" t="s">
        <v>428</v>
      </c>
      <c r="B62" s="165" t="s">
        <v>399</v>
      </c>
      <c r="C62" s="165" t="s">
        <v>427</v>
      </c>
      <c r="D62" s="155">
        <v>9910022001</v>
      </c>
      <c r="E62" s="165"/>
      <c r="F62" s="166">
        <f>F63</f>
        <v>2547775</v>
      </c>
      <c r="G62" s="166">
        <f>G63</f>
        <v>2572775</v>
      </c>
      <c r="H62" s="166">
        <f>H63</f>
        <v>2572775</v>
      </c>
    </row>
    <row r="63" spans="1:33" ht="75.75" x14ac:dyDescent="0.25">
      <c r="A63" s="119" t="s">
        <v>346</v>
      </c>
      <c r="B63" s="165" t="s">
        <v>399</v>
      </c>
      <c r="C63" s="165" t="s">
        <v>427</v>
      </c>
      <c r="D63" s="155">
        <v>9910022001</v>
      </c>
      <c r="E63" s="165" t="s">
        <v>370</v>
      </c>
      <c r="F63" s="185">
        <v>2547775</v>
      </c>
      <c r="G63" s="185">
        <v>2572775</v>
      </c>
      <c r="H63" s="185">
        <v>2572775</v>
      </c>
    </row>
    <row r="64" spans="1:33" ht="30.75" x14ac:dyDescent="0.25">
      <c r="A64" s="119" t="s">
        <v>428</v>
      </c>
      <c r="B64" s="165" t="s">
        <v>399</v>
      </c>
      <c r="C64" s="165" t="s">
        <v>427</v>
      </c>
      <c r="D64" s="155">
        <v>9910022001</v>
      </c>
      <c r="E64" s="165"/>
      <c r="F64" s="166">
        <f>F65+F66</f>
        <v>5333535.79</v>
      </c>
      <c r="G64" s="166">
        <f>G65+G66</f>
        <v>5329293.79</v>
      </c>
      <c r="H64" s="166">
        <f>H65+H66</f>
        <v>5329293.79</v>
      </c>
    </row>
    <row r="65" spans="1:8" ht="75.75" x14ac:dyDescent="0.25">
      <c r="A65" s="121" t="s">
        <v>346</v>
      </c>
      <c r="B65" s="165" t="s">
        <v>399</v>
      </c>
      <c r="C65" s="165" t="s">
        <v>427</v>
      </c>
      <c r="D65" s="155">
        <v>9910022001</v>
      </c>
      <c r="E65" s="165" t="s">
        <v>370</v>
      </c>
      <c r="F65" s="184">
        <v>4445776.38</v>
      </c>
      <c r="G65" s="184">
        <v>4441534.38</v>
      </c>
      <c r="H65" s="184">
        <v>4441534.38</v>
      </c>
    </row>
    <row r="66" spans="1:8" ht="30.75" x14ac:dyDescent="0.25">
      <c r="A66" s="121" t="s">
        <v>347</v>
      </c>
      <c r="B66" s="165" t="s">
        <v>399</v>
      </c>
      <c r="C66" s="165" t="s">
        <v>427</v>
      </c>
      <c r="D66" s="155">
        <v>9910022001</v>
      </c>
      <c r="E66" s="165" t="s">
        <v>373</v>
      </c>
      <c r="F66" s="184">
        <v>887759.41</v>
      </c>
      <c r="G66" s="184">
        <v>887759.41</v>
      </c>
      <c r="H66" s="184">
        <v>887759.41</v>
      </c>
    </row>
    <row r="67" spans="1:8" ht="30.75" x14ac:dyDescent="0.25">
      <c r="A67" s="119" t="s">
        <v>428</v>
      </c>
      <c r="B67" s="165" t="s">
        <v>399</v>
      </c>
      <c r="C67" s="165" t="s">
        <v>427</v>
      </c>
      <c r="D67" s="155">
        <v>9910022001</v>
      </c>
      <c r="E67" s="165"/>
      <c r="F67" s="166">
        <f>SUM(F68:F68)</f>
        <v>311886937.60811871</v>
      </c>
      <c r="G67" s="166">
        <f>SUM(G68:G68)</f>
        <v>314712757.61000001</v>
      </c>
      <c r="H67" s="166">
        <f>SUM(H68:H68)</f>
        <v>314712757.61000001</v>
      </c>
    </row>
    <row r="68" spans="1:8" ht="45.75" x14ac:dyDescent="0.25">
      <c r="A68" s="119" t="s">
        <v>352</v>
      </c>
      <c r="B68" s="165" t="s">
        <v>399</v>
      </c>
      <c r="C68" s="165" t="s">
        <v>427</v>
      </c>
      <c r="D68" s="155">
        <v>9910022001</v>
      </c>
      <c r="E68" s="165" t="s">
        <v>429</v>
      </c>
      <c r="F68" s="379">
        <v>311886937.60811871</v>
      </c>
      <c r="G68" s="379">
        <v>314712757.61000001</v>
      </c>
      <c r="H68" s="379">
        <v>314712757.61000001</v>
      </c>
    </row>
    <row r="69" spans="1:8" ht="30.75" x14ac:dyDescent="0.25">
      <c r="A69" s="119" t="s">
        <v>428</v>
      </c>
      <c r="B69" s="165" t="s">
        <v>399</v>
      </c>
      <c r="C69" s="165" t="s">
        <v>427</v>
      </c>
      <c r="D69" s="155">
        <v>9910022001</v>
      </c>
      <c r="E69" s="165"/>
      <c r="F69" s="166">
        <f>SUM(F70:F72)</f>
        <v>46926775</v>
      </c>
      <c r="G69" s="166">
        <f>SUM(G70:G72)</f>
        <v>47526432</v>
      </c>
      <c r="H69" s="166">
        <f>SUM(H70:H72)</f>
        <v>47526432</v>
      </c>
    </row>
    <row r="70" spans="1:8" ht="75.75" x14ac:dyDescent="0.25">
      <c r="A70" s="121" t="s">
        <v>346</v>
      </c>
      <c r="B70" s="165" t="s">
        <v>399</v>
      </c>
      <c r="C70" s="165" t="s">
        <v>427</v>
      </c>
      <c r="D70" s="155">
        <v>9910022001</v>
      </c>
      <c r="E70" s="165" t="s">
        <v>370</v>
      </c>
      <c r="F70" s="185">
        <v>44898405</v>
      </c>
      <c r="G70" s="185">
        <v>45332412</v>
      </c>
      <c r="H70" s="185">
        <v>45332412</v>
      </c>
    </row>
    <row r="71" spans="1:8" ht="30.75" x14ac:dyDescent="0.25">
      <c r="A71" s="121" t="s">
        <v>347</v>
      </c>
      <c r="B71" s="165" t="s">
        <v>399</v>
      </c>
      <c r="C71" s="165" t="s">
        <v>427</v>
      </c>
      <c r="D71" s="155">
        <v>9910022001</v>
      </c>
      <c r="E71" s="165" t="s">
        <v>373</v>
      </c>
      <c r="F71" s="184">
        <v>2028370</v>
      </c>
      <c r="G71" s="184">
        <v>2194020</v>
      </c>
      <c r="H71" s="184">
        <v>2194020</v>
      </c>
    </row>
    <row r="72" spans="1:8" hidden="1" x14ac:dyDescent="0.25">
      <c r="A72" s="121" t="s">
        <v>349</v>
      </c>
      <c r="B72" s="165" t="s">
        <v>399</v>
      </c>
      <c r="C72" s="165" t="s">
        <v>427</v>
      </c>
      <c r="D72" s="155">
        <v>9910022001</v>
      </c>
      <c r="E72" s="165" t="s">
        <v>375</v>
      </c>
      <c r="F72" s="167"/>
      <c r="G72" s="167">
        <v>0</v>
      </c>
      <c r="H72" s="167">
        <v>0</v>
      </c>
    </row>
    <row r="73" spans="1:8" ht="30.75" x14ac:dyDescent="0.25">
      <c r="A73" s="121" t="s">
        <v>404</v>
      </c>
      <c r="B73" s="165" t="s">
        <v>399</v>
      </c>
      <c r="C73" s="165" t="s">
        <v>427</v>
      </c>
      <c r="D73" s="155">
        <v>9910000000</v>
      </c>
      <c r="E73" s="155"/>
      <c r="F73" s="167">
        <f>F74+F75+F76</f>
        <v>12405155.969999999</v>
      </c>
      <c r="G73" s="167">
        <f>G74+G75+G76</f>
        <v>12504255.969999999</v>
      </c>
      <c r="H73" s="167">
        <f>H74+H75+H76</f>
        <v>12506335.969999999</v>
      </c>
    </row>
    <row r="74" spans="1:8" ht="75.75" x14ac:dyDescent="0.25">
      <c r="A74" s="121" t="s">
        <v>346</v>
      </c>
      <c r="B74" s="165" t="s">
        <v>399</v>
      </c>
      <c r="C74" s="165" t="s">
        <v>427</v>
      </c>
      <c r="D74" s="155">
        <v>9910022001</v>
      </c>
      <c r="E74" s="155">
        <v>100</v>
      </c>
      <c r="F74" s="184">
        <v>6767927</v>
      </c>
      <c r="G74" s="184">
        <v>6837027</v>
      </c>
      <c r="H74" s="184">
        <v>6839107</v>
      </c>
    </row>
    <row r="75" spans="1:8" ht="30.75" x14ac:dyDescent="0.25">
      <c r="A75" s="121" t="s">
        <v>347</v>
      </c>
      <c r="B75" s="165" t="s">
        <v>399</v>
      </c>
      <c r="C75" s="165" t="s">
        <v>427</v>
      </c>
      <c r="D75" s="155">
        <v>9910022001</v>
      </c>
      <c r="E75" s="155">
        <v>200</v>
      </c>
      <c r="F75" s="184">
        <v>4599558.97</v>
      </c>
      <c r="G75" s="184">
        <v>4629558.97</v>
      </c>
      <c r="H75" s="184">
        <v>4629558.97</v>
      </c>
    </row>
    <row r="76" spans="1:8" x14ac:dyDescent="0.25">
      <c r="A76" s="119" t="s">
        <v>349</v>
      </c>
      <c r="B76" s="165" t="s">
        <v>399</v>
      </c>
      <c r="C76" s="165" t="s">
        <v>427</v>
      </c>
      <c r="D76" s="155">
        <v>9910022001</v>
      </c>
      <c r="E76" s="155">
        <v>800</v>
      </c>
      <c r="F76" s="184">
        <v>1037670</v>
      </c>
      <c r="G76" s="184">
        <v>1037670</v>
      </c>
      <c r="H76" s="184">
        <v>1037670</v>
      </c>
    </row>
    <row r="77" spans="1:8" ht="30.75" x14ac:dyDescent="0.25">
      <c r="A77" s="121" t="s">
        <v>404</v>
      </c>
      <c r="B77" s="165" t="s">
        <v>399</v>
      </c>
      <c r="C77" s="165" t="s">
        <v>427</v>
      </c>
      <c r="D77" s="155">
        <v>9910000000</v>
      </c>
      <c r="E77" s="155"/>
      <c r="F77" s="167">
        <f>SUM(F78:F79)</f>
        <v>85640264.75</v>
      </c>
      <c r="G77" s="167">
        <f>SUM(G78:G79)</f>
        <v>87755124.75</v>
      </c>
      <c r="H77" s="167">
        <f>SUM(H78:H79)</f>
        <v>87755124.75</v>
      </c>
    </row>
    <row r="78" spans="1:8" ht="75.75" x14ac:dyDescent="0.25">
      <c r="A78" s="121" t="s">
        <v>346</v>
      </c>
      <c r="B78" s="165" t="s">
        <v>399</v>
      </c>
      <c r="C78" s="165" t="s">
        <v>427</v>
      </c>
      <c r="D78" s="155">
        <v>9910022001</v>
      </c>
      <c r="E78" s="155">
        <v>100</v>
      </c>
      <c r="F78" s="184">
        <v>78218574.75</v>
      </c>
      <c r="G78" s="184">
        <v>79363434.75</v>
      </c>
      <c r="H78" s="184">
        <v>79363434.75</v>
      </c>
    </row>
    <row r="79" spans="1:8" ht="30.75" x14ac:dyDescent="0.25">
      <c r="A79" s="121" t="s">
        <v>347</v>
      </c>
      <c r="B79" s="165" t="s">
        <v>399</v>
      </c>
      <c r="C79" s="165" t="s">
        <v>427</v>
      </c>
      <c r="D79" s="155">
        <v>9910022001</v>
      </c>
      <c r="E79" s="155">
        <v>200</v>
      </c>
      <c r="F79" s="184">
        <v>7421690</v>
      </c>
      <c r="G79" s="184">
        <v>8391690</v>
      </c>
      <c r="H79" s="184">
        <v>8391690</v>
      </c>
    </row>
    <row r="80" spans="1:8" x14ac:dyDescent="0.25">
      <c r="A80" s="121" t="s">
        <v>422</v>
      </c>
      <c r="B80" s="165" t="s">
        <v>399</v>
      </c>
      <c r="C80" s="165" t="s">
        <v>427</v>
      </c>
      <c r="D80" s="165" t="s">
        <v>423</v>
      </c>
      <c r="E80" s="165"/>
      <c r="F80" s="166">
        <f>F83+F89+F87+F91+F81+F93+F95</f>
        <v>144350213.27000001</v>
      </c>
      <c r="G80" s="166">
        <f t="shared" ref="G80:H80" si="5">G83+G89+G87+G91+G81+G93+G95</f>
        <v>54616380</v>
      </c>
      <c r="H80" s="166">
        <f t="shared" si="5"/>
        <v>54616380</v>
      </c>
    </row>
    <row r="81" spans="1:10" ht="45.75" hidden="1" x14ac:dyDescent="0.25">
      <c r="A81" s="121" t="s">
        <v>430</v>
      </c>
      <c r="B81" s="165" t="s">
        <v>399</v>
      </c>
      <c r="C81" s="165" t="s">
        <v>427</v>
      </c>
      <c r="D81" s="165" t="s">
        <v>431</v>
      </c>
      <c r="E81" s="165"/>
      <c r="F81" s="166">
        <f>F82</f>
        <v>0</v>
      </c>
      <c r="G81" s="166">
        <f>G82</f>
        <v>0</v>
      </c>
      <c r="H81" s="166">
        <f>H82</f>
        <v>0</v>
      </c>
    </row>
    <row r="82" spans="1:10" hidden="1" x14ac:dyDescent="0.25">
      <c r="A82" s="119" t="s">
        <v>349</v>
      </c>
      <c r="B82" s="165" t="s">
        <v>399</v>
      </c>
      <c r="C82" s="165" t="s">
        <v>427</v>
      </c>
      <c r="D82" s="165" t="s">
        <v>431</v>
      </c>
      <c r="E82" s="165" t="s">
        <v>371</v>
      </c>
      <c r="F82" s="166"/>
      <c r="G82" s="166"/>
      <c r="H82" s="166"/>
    </row>
    <row r="83" spans="1:10" ht="30.75" x14ac:dyDescent="0.25">
      <c r="A83" s="121" t="s">
        <v>432</v>
      </c>
      <c r="B83" s="165" t="s">
        <v>399</v>
      </c>
      <c r="C83" s="165" t="s">
        <v>427</v>
      </c>
      <c r="D83" s="165" t="s">
        <v>433</v>
      </c>
      <c r="E83" s="165"/>
      <c r="F83" s="166">
        <f>F84+F86+F85</f>
        <v>7322198</v>
      </c>
      <c r="G83" s="166">
        <f>G84</f>
        <v>4386500</v>
      </c>
      <c r="H83" s="166">
        <f>H84</f>
        <v>4386500</v>
      </c>
    </row>
    <row r="84" spans="1:10" ht="30.75" x14ac:dyDescent="0.25">
      <c r="A84" s="121" t="s">
        <v>347</v>
      </c>
      <c r="B84" s="165" t="s">
        <v>399</v>
      </c>
      <c r="C84" s="165" t="s">
        <v>427</v>
      </c>
      <c r="D84" s="165" t="s">
        <v>433</v>
      </c>
      <c r="E84" s="165" t="s">
        <v>373</v>
      </c>
      <c r="F84" s="184">
        <f>1861127.67+313380+3075000+1906500+1332940-1861127.67</f>
        <v>6627820</v>
      </c>
      <c r="G84" s="184">
        <f>3075000+1311500</f>
        <v>4386500</v>
      </c>
      <c r="H84" s="184">
        <f>3075000+1311500</f>
        <v>4386500</v>
      </c>
      <c r="I84" s="103"/>
    </row>
    <row r="85" spans="1:10" ht="45.75" x14ac:dyDescent="0.25">
      <c r="A85" s="119" t="s">
        <v>352</v>
      </c>
      <c r="B85" s="165" t="s">
        <v>399</v>
      </c>
      <c r="C85" s="165" t="s">
        <v>427</v>
      </c>
      <c r="D85" s="165" t="s">
        <v>433</v>
      </c>
      <c r="E85" s="165" t="s">
        <v>429</v>
      </c>
      <c r="F85" s="167">
        <v>694378</v>
      </c>
      <c r="G85" s="167"/>
      <c r="H85" s="167"/>
    </row>
    <row r="86" spans="1:10" hidden="1" x14ac:dyDescent="0.25">
      <c r="A86" s="119" t="s">
        <v>349</v>
      </c>
      <c r="B86" s="165" t="s">
        <v>399</v>
      </c>
      <c r="C86" s="165" t="s">
        <v>427</v>
      </c>
      <c r="D86" s="165" t="s">
        <v>433</v>
      </c>
      <c r="E86" s="165" t="s">
        <v>371</v>
      </c>
      <c r="F86" s="167">
        <v>0</v>
      </c>
      <c r="G86" s="167">
        <v>0</v>
      </c>
      <c r="H86" s="167">
        <v>0</v>
      </c>
    </row>
    <row r="87" spans="1:10" ht="30.75" hidden="1" x14ac:dyDescent="0.25">
      <c r="A87" s="121" t="s">
        <v>432</v>
      </c>
      <c r="B87" s="165" t="s">
        <v>399</v>
      </c>
      <c r="C87" s="165" t="s">
        <v>427</v>
      </c>
      <c r="D87" s="165" t="s">
        <v>433</v>
      </c>
      <c r="E87" s="165"/>
      <c r="F87" s="167">
        <f>F88</f>
        <v>0</v>
      </c>
      <c r="G87" s="167">
        <f>G88</f>
        <v>0</v>
      </c>
      <c r="H87" s="167">
        <f>H88</f>
        <v>0</v>
      </c>
    </row>
    <row r="88" spans="1:10" ht="30.75" hidden="1" x14ac:dyDescent="0.25">
      <c r="A88" s="121" t="s">
        <v>347</v>
      </c>
      <c r="B88" s="165" t="s">
        <v>399</v>
      </c>
      <c r="C88" s="165" t="s">
        <v>427</v>
      </c>
      <c r="D88" s="165" t="s">
        <v>433</v>
      </c>
      <c r="E88" s="165" t="s">
        <v>373</v>
      </c>
      <c r="F88" s="167">
        <v>0</v>
      </c>
      <c r="G88" s="167">
        <v>0</v>
      </c>
      <c r="H88" s="167">
        <v>0</v>
      </c>
    </row>
    <row r="89" spans="1:10" ht="30.75" x14ac:dyDescent="0.25">
      <c r="A89" s="121" t="s">
        <v>720</v>
      </c>
      <c r="B89" s="165" t="s">
        <v>399</v>
      </c>
      <c r="C89" s="165" t="s">
        <v>427</v>
      </c>
      <c r="D89" s="165" t="s">
        <v>719</v>
      </c>
      <c r="E89" s="165"/>
      <c r="F89" s="166">
        <f>F90</f>
        <v>229880</v>
      </c>
      <c r="G89" s="166">
        <f>G90</f>
        <v>229880</v>
      </c>
      <c r="H89" s="166">
        <f>H90</f>
        <v>229880</v>
      </c>
    </row>
    <row r="90" spans="1:10" ht="30.75" x14ac:dyDescent="0.25">
      <c r="A90" s="121" t="s">
        <v>348</v>
      </c>
      <c r="B90" s="165" t="s">
        <v>399</v>
      </c>
      <c r="C90" s="165" t="s">
        <v>427</v>
      </c>
      <c r="D90" s="165" t="s">
        <v>719</v>
      </c>
      <c r="E90" s="165" t="s">
        <v>375</v>
      </c>
      <c r="F90" s="184">
        <v>229880</v>
      </c>
      <c r="G90" s="184">
        <v>229880</v>
      </c>
      <c r="H90" s="184">
        <v>229880</v>
      </c>
    </row>
    <row r="91" spans="1:10" ht="30.75" x14ac:dyDescent="0.25">
      <c r="A91" s="121" t="s">
        <v>432</v>
      </c>
      <c r="B91" s="165" t="s">
        <v>399</v>
      </c>
      <c r="C91" s="165" t="s">
        <v>427</v>
      </c>
      <c r="D91" s="165" t="s">
        <v>433</v>
      </c>
      <c r="E91" s="165"/>
      <c r="F91" s="167">
        <f>F92</f>
        <v>11433509.270000011</v>
      </c>
      <c r="G91" s="167">
        <f>G92</f>
        <v>50000000</v>
      </c>
      <c r="H91" s="167">
        <f>H92</f>
        <v>50000000</v>
      </c>
    </row>
    <row r="92" spans="1:10" x14ac:dyDescent="0.25">
      <c r="A92" s="119" t="s">
        <v>349</v>
      </c>
      <c r="B92" s="165" t="s">
        <v>399</v>
      </c>
      <c r="C92" s="165" t="s">
        <v>427</v>
      </c>
      <c r="D92" s="165" t="s">
        <v>433</v>
      </c>
      <c r="E92" s="165" t="s">
        <v>371</v>
      </c>
      <c r="F92" s="167">
        <f>50000000+100000000-138566490.73</f>
        <v>11433509.270000011</v>
      </c>
      <c r="G92" s="167">
        <v>50000000</v>
      </c>
      <c r="H92" s="167">
        <v>50000000</v>
      </c>
      <c r="I92" s="364"/>
      <c r="J92" s="152"/>
    </row>
    <row r="93" spans="1:10" ht="30.75" x14ac:dyDescent="0.25">
      <c r="A93" s="121" t="s">
        <v>432</v>
      </c>
      <c r="B93" s="165" t="s">
        <v>399</v>
      </c>
      <c r="C93" s="165" t="s">
        <v>427</v>
      </c>
      <c r="D93" s="165" t="s">
        <v>433</v>
      </c>
      <c r="E93" s="165"/>
      <c r="F93" s="167">
        <f>F94</f>
        <v>30000000</v>
      </c>
      <c r="G93" s="167">
        <f>G94</f>
        <v>0</v>
      </c>
      <c r="H93" s="167">
        <f>H94</f>
        <v>0</v>
      </c>
    </row>
    <row r="94" spans="1:10" x14ac:dyDescent="0.25">
      <c r="A94" s="119" t="s">
        <v>349</v>
      </c>
      <c r="B94" s="165" t="s">
        <v>399</v>
      </c>
      <c r="C94" s="165" t="s">
        <v>427</v>
      </c>
      <c r="D94" s="165" t="s">
        <v>433</v>
      </c>
      <c r="E94" s="165" t="s">
        <v>371</v>
      </c>
      <c r="F94" s="167">
        <v>30000000</v>
      </c>
      <c r="G94" s="167">
        <v>0</v>
      </c>
      <c r="H94" s="167">
        <v>0</v>
      </c>
      <c r="I94" s="364"/>
    </row>
    <row r="95" spans="1:10" ht="30.75" x14ac:dyDescent="0.25">
      <c r="A95" s="121" t="s">
        <v>432</v>
      </c>
      <c r="B95" s="165" t="s">
        <v>399</v>
      </c>
      <c r="C95" s="165" t="s">
        <v>427</v>
      </c>
      <c r="D95" s="165" t="s">
        <v>433</v>
      </c>
      <c r="E95" s="165"/>
      <c r="F95" s="167">
        <f>F96</f>
        <v>95364626</v>
      </c>
      <c r="G95" s="167">
        <f t="shared" ref="G95:H95" si="6">G96</f>
        <v>0</v>
      </c>
      <c r="H95" s="167">
        <f t="shared" si="6"/>
        <v>0</v>
      </c>
      <c r="I95" s="152"/>
    </row>
    <row r="96" spans="1:10" x14ac:dyDescent="0.25">
      <c r="A96" s="119" t="s">
        <v>349</v>
      </c>
      <c r="B96" s="165" t="s">
        <v>399</v>
      </c>
      <c r="C96" s="165" t="s">
        <v>427</v>
      </c>
      <c r="D96" s="165" t="s">
        <v>433</v>
      </c>
      <c r="E96" s="165" t="s">
        <v>371</v>
      </c>
      <c r="F96" s="167">
        <f>88169393.23+7195232.77</f>
        <v>95364626</v>
      </c>
      <c r="G96" s="167">
        <v>0</v>
      </c>
      <c r="H96" s="167">
        <v>0</v>
      </c>
      <c r="I96" s="152"/>
    </row>
    <row r="97" spans="1:33" s="160" customFormat="1" ht="31.5" x14ac:dyDescent="0.25">
      <c r="A97" s="134" t="s">
        <v>434</v>
      </c>
      <c r="B97" s="163" t="s">
        <v>409</v>
      </c>
      <c r="C97" s="163"/>
      <c r="D97" s="158"/>
      <c r="E97" s="158"/>
      <c r="F97" s="169">
        <f t="shared" ref="F97:H98" si="7">F98</f>
        <v>16325953</v>
      </c>
      <c r="G97" s="169">
        <f t="shared" si="7"/>
        <v>14500153</v>
      </c>
      <c r="H97" s="169">
        <f t="shared" si="7"/>
        <v>14500153</v>
      </c>
      <c r="I97" s="1"/>
      <c r="J97" s="377"/>
      <c r="K97" s="377"/>
      <c r="L97" s="412"/>
      <c r="M97" s="161"/>
      <c r="N97" s="161"/>
      <c r="O97" s="161"/>
      <c r="P97" s="161"/>
      <c r="Q97" s="161"/>
      <c r="R97" s="161"/>
      <c r="S97" s="161"/>
      <c r="T97" s="161"/>
      <c r="U97" s="161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</row>
    <row r="98" spans="1:33" s="160" customFormat="1" ht="78.75" x14ac:dyDescent="0.25">
      <c r="A98" s="134" t="s">
        <v>435</v>
      </c>
      <c r="B98" s="163" t="s">
        <v>409</v>
      </c>
      <c r="C98" s="163" t="s">
        <v>436</v>
      </c>
      <c r="D98" s="158"/>
      <c r="E98" s="158"/>
      <c r="F98" s="169">
        <f t="shared" si="7"/>
        <v>16325953</v>
      </c>
      <c r="G98" s="169">
        <f t="shared" si="7"/>
        <v>14500153</v>
      </c>
      <c r="H98" s="169">
        <f t="shared" si="7"/>
        <v>14500153</v>
      </c>
      <c r="I98" s="1"/>
      <c r="J98" s="377"/>
      <c r="K98" s="377"/>
      <c r="L98" s="412"/>
      <c r="M98" s="161"/>
      <c r="N98" s="161"/>
      <c r="O98" s="161"/>
      <c r="P98" s="161"/>
      <c r="Q98" s="161"/>
      <c r="R98" s="161"/>
      <c r="S98" s="161"/>
      <c r="T98" s="161"/>
      <c r="U98" s="161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</row>
    <row r="99" spans="1:33" s="160" customFormat="1" x14ac:dyDescent="0.25">
      <c r="A99" s="130" t="s">
        <v>402</v>
      </c>
      <c r="B99" s="163" t="s">
        <v>409</v>
      </c>
      <c r="C99" s="163" t="s">
        <v>436</v>
      </c>
      <c r="D99" s="158">
        <v>9900000000</v>
      </c>
      <c r="E99" s="158"/>
      <c r="F99" s="169">
        <f>F100+F105</f>
        <v>16325953</v>
      </c>
      <c r="G99" s="169">
        <f>G100+G105</f>
        <v>14500153</v>
      </c>
      <c r="H99" s="169">
        <f>H100+H105</f>
        <v>14500153</v>
      </c>
      <c r="I99" s="1"/>
      <c r="J99" s="377"/>
      <c r="K99" s="377"/>
      <c r="L99" s="412"/>
      <c r="M99" s="161"/>
      <c r="N99" s="161"/>
      <c r="O99" s="161"/>
      <c r="P99" s="161"/>
      <c r="Q99" s="161"/>
      <c r="R99" s="161"/>
      <c r="S99" s="161"/>
      <c r="T99" s="161"/>
      <c r="U99" s="161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</row>
    <row r="100" spans="1:33" ht="30.75" x14ac:dyDescent="0.25">
      <c r="A100" s="121" t="s">
        <v>404</v>
      </c>
      <c r="B100" s="165" t="s">
        <v>409</v>
      </c>
      <c r="C100" s="165" t="s">
        <v>436</v>
      </c>
      <c r="D100" s="155">
        <v>9910000000</v>
      </c>
      <c r="E100" s="155"/>
      <c r="F100" s="167">
        <f>F101</f>
        <v>13325953</v>
      </c>
      <c r="G100" s="167">
        <f>G101</f>
        <v>13500153</v>
      </c>
      <c r="H100" s="167">
        <f>H101</f>
        <v>13500153</v>
      </c>
    </row>
    <row r="101" spans="1:33" ht="30.75" x14ac:dyDescent="0.25">
      <c r="A101" s="119" t="s">
        <v>428</v>
      </c>
      <c r="B101" s="165" t="s">
        <v>409</v>
      </c>
      <c r="C101" s="165" t="s">
        <v>436</v>
      </c>
      <c r="D101" s="155">
        <v>9910022001</v>
      </c>
      <c r="E101" s="155"/>
      <c r="F101" s="167">
        <f>SUM(F102:F104)</f>
        <v>13325953</v>
      </c>
      <c r="G101" s="167">
        <f>SUM(G102:G104)</f>
        <v>13500153</v>
      </c>
      <c r="H101" s="167">
        <f>SUM(H102:H104)</f>
        <v>13500153</v>
      </c>
    </row>
    <row r="102" spans="1:33" ht="75.75" x14ac:dyDescent="0.25">
      <c r="A102" s="121" t="s">
        <v>346</v>
      </c>
      <c r="B102" s="165" t="s">
        <v>409</v>
      </c>
      <c r="C102" s="165" t="s">
        <v>436</v>
      </c>
      <c r="D102" s="155">
        <v>9910022001</v>
      </c>
      <c r="E102" s="165" t="s">
        <v>370</v>
      </c>
      <c r="F102" s="184">
        <v>9881628</v>
      </c>
      <c r="G102" s="184">
        <v>10039828</v>
      </c>
      <c r="H102" s="184">
        <v>10039828</v>
      </c>
    </row>
    <row r="103" spans="1:33" ht="30.75" x14ac:dyDescent="0.25">
      <c r="A103" s="121" t="s">
        <v>347</v>
      </c>
      <c r="B103" s="165" t="s">
        <v>409</v>
      </c>
      <c r="C103" s="165" t="s">
        <v>436</v>
      </c>
      <c r="D103" s="155">
        <v>9910022001</v>
      </c>
      <c r="E103" s="165" t="s">
        <v>373</v>
      </c>
      <c r="F103" s="184">
        <v>3444325</v>
      </c>
      <c r="G103" s="184">
        <v>3460325</v>
      </c>
      <c r="H103" s="184">
        <v>3460325</v>
      </c>
    </row>
    <row r="104" spans="1:33" hidden="1" x14ac:dyDescent="0.25">
      <c r="A104" s="121" t="s">
        <v>349</v>
      </c>
      <c r="B104" s="165" t="s">
        <v>409</v>
      </c>
      <c r="C104" s="165" t="s">
        <v>436</v>
      </c>
      <c r="D104" s="155">
        <v>9910022001</v>
      </c>
      <c r="E104" s="155">
        <v>800</v>
      </c>
      <c r="F104" s="184"/>
      <c r="G104" s="184"/>
      <c r="H104" s="184"/>
    </row>
    <row r="105" spans="1:33" x14ac:dyDescent="0.25">
      <c r="A105" s="121" t="s">
        <v>422</v>
      </c>
      <c r="B105" s="165" t="s">
        <v>409</v>
      </c>
      <c r="C105" s="165" t="s">
        <v>436</v>
      </c>
      <c r="D105" s="155">
        <v>9950000000</v>
      </c>
      <c r="E105" s="155"/>
      <c r="F105" s="167">
        <f t="shared" ref="F105:H106" si="8">F106</f>
        <v>3000000</v>
      </c>
      <c r="G105" s="167">
        <f t="shared" si="8"/>
        <v>1000000</v>
      </c>
      <c r="H105" s="167">
        <f t="shared" si="8"/>
        <v>1000000</v>
      </c>
    </row>
    <row r="106" spans="1:33" ht="45.75" x14ac:dyDescent="0.25">
      <c r="A106" s="121" t="s">
        <v>437</v>
      </c>
      <c r="B106" s="165" t="s">
        <v>409</v>
      </c>
      <c r="C106" s="165" t="s">
        <v>436</v>
      </c>
      <c r="D106" s="170" t="s">
        <v>438</v>
      </c>
      <c r="E106" s="155"/>
      <c r="F106" s="167">
        <f t="shared" si="8"/>
        <v>3000000</v>
      </c>
      <c r="G106" s="167">
        <f t="shared" si="8"/>
        <v>1000000</v>
      </c>
      <c r="H106" s="167">
        <f t="shared" si="8"/>
        <v>1000000</v>
      </c>
    </row>
    <row r="107" spans="1:33" ht="30.75" x14ac:dyDescent="0.25">
      <c r="A107" s="121" t="s">
        <v>347</v>
      </c>
      <c r="B107" s="165" t="s">
        <v>409</v>
      </c>
      <c r="C107" s="165" t="s">
        <v>436</v>
      </c>
      <c r="D107" s="170" t="s">
        <v>438</v>
      </c>
      <c r="E107" s="155">
        <v>200</v>
      </c>
      <c r="F107" s="167">
        <v>3000000</v>
      </c>
      <c r="G107" s="184">
        <v>1000000</v>
      </c>
      <c r="H107" s="184">
        <v>1000000</v>
      </c>
    </row>
    <row r="108" spans="1:33" x14ac:dyDescent="0.25">
      <c r="A108" s="134" t="s">
        <v>439</v>
      </c>
      <c r="B108" s="163" t="s">
        <v>413</v>
      </c>
      <c r="C108" s="163"/>
      <c r="D108" s="171"/>
      <c r="E108" s="158"/>
      <c r="F108" s="169">
        <f>F109+F114+F122</f>
        <v>6374734.4900000002</v>
      </c>
      <c r="G108" s="169">
        <f>G109+G114+G122</f>
        <v>5914734.4900000002</v>
      </c>
      <c r="H108" s="169">
        <f>H109+H114+H122</f>
        <v>5914734.4900000002</v>
      </c>
    </row>
    <row r="109" spans="1:33" x14ac:dyDescent="0.25">
      <c r="A109" s="134" t="s">
        <v>440</v>
      </c>
      <c r="B109" s="163" t="s">
        <v>413</v>
      </c>
      <c r="C109" s="163" t="s">
        <v>399</v>
      </c>
      <c r="D109" s="171"/>
      <c r="E109" s="158"/>
      <c r="F109" s="169">
        <f t="shared" ref="F109:H112" si="9">F110</f>
        <v>287876.25</v>
      </c>
      <c r="G109" s="169">
        <f t="shared" si="9"/>
        <v>287876.25</v>
      </c>
      <c r="H109" s="169">
        <f t="shared" si="9"/>
        <v>287876.25</v>
      </c>
    </row>
    <row r="110" spans="1:33" x14ac:dyDescent="0.25">
      <c r="A110" s="134" t="s">
        <v>402</v>
      </c>
      <c r="B110" s="163" t="s">
        <v>413</v>
      </c>
      <c r="C110" s="163" t="s">
        <v>399</v>
      </c>
      <c r="D110" s="171">
        <v>9900000000</v>
      </c>
      <c r="E110" s="158"/>
      <c r="F110" s="169">
        <f t="shared" si="9"/>
        <v>287876.25</v>
      </c>
      <c r="G110" s="169">
        <f t="shared" si="9"/>
        <v>287876.25</v>
      </c>
      <c r="H110" s="169">
        <f t="shared" si="9"/>
        <v>287876.25</v>
      </c>
    </row>
    <row r="111" spans="1:33" ht="30.75" x14ac:dyDescent="0.25">
      <c r="A111" s="121" t="s">
        <v>404</v>
      </c>
      <c r="B111" s="165" t="s">
        <v>413</v>
      </c>
      <c r="C111" s="165" t="s">
        <v>399</v>
      </c>
      <c r="D111" s="170" t="s">
        <v>405</v>
      </c>
      <c r="E111" s="155"/>
      <c r="F111" s="167">
        <f t="shared" si="9"/>
        <v>287876.25</v>
      </c>
      <c r="G111" s="167">
        <f t="shared" si="9"/>
        <v>287876.25</v>
      </c>
      <c r="H111" s="167">
        <f t="shared" si="9"/>
        <v>287876.25</v>
      </c>
    </row>
    <row r="112" spans="1:33" ht="30.75" x14ac:dyDescent="0.25">
      <c r="A112" s="121" t="s">
        <v>414</v>
      </c>
      <c r="B112" s="165" t="s">
        <v>413</v>
      </c>
      <c r="C112" s="165" t="s">
        <v>399</v>
      </c>
      <c r="D112" s="170" t="s">
        <v>415</v>
      </c>
      <c r="E112" s="155"/>
      <c r="F112" s="167">
        <f t="shared" si="9"/>
        <v>287876.25</v>
      </c>
      <c r="G112" s="167">
        <f t="shared" si="9"/>
        <v>287876.25</v>
      </c>
      <c r="H112" s="167">
        <f t="shared" si="9"/>
        <v>287876.25</v>
      </c>
    </row>
    <row r="113" spans="1:33" ht="75.75" x14ac:dyDescent="0.25">
      <c r="A113" s="121" t="s">
        <v>346</v>
      </c>
      <c r="B113" s="165" t="s">
        <v>413</v>
      </c>
      <c r="C113" s="165" t="s">
        <v>399</v>
      </c>
      <c r="D113" s="170" t="s">
        <v>415</v>
      </c>
      <c r="E113" s="155">
        <v>100</v>
      </c>
      <c r="F113" s="184">
        <v>287876.25</v>
      </c>
      <c r="G113" s="184">
        <v>287876.25</v>
      </c>
      <c r="H113" s="184">
        <v>287876.25</v>
      </c>
    </row>
    <row r="114" spans="1:33" x14ac:dyDescent="0.25">
      <c r="A114" s="134" t="s">
        <v>441</v>
      </c>
      <c r="B114" s="163" t="s">
        <v>413</v>
      </c>
      <c r="C114" s="163" t="s">
        <v>442</v>
      </c>
      <c r="D114" s="171"/>
      <c r="E114" s="158"/>
      <c r="F114" s="169">
        <f t="shared" ref="F114:H117" si="10">F115</f>
        <v>6086858.2400000002</v>
      </c>
      <c r="G114" s="169">
        <f t="shared" si="10"/>
        <v>5626858.2400000002</v>
      </c>
      <c r="H114" s="169">
        <f t="shared" si="10"/>
        <v>5626858.2400000002</v>
      </c>
    </row>
    <row r="115" spans="1:33" x14ac:dyDescent="0.25">
      <c r="A115" s="134" t="s">
        <v>402</v>
      </c>
      <c r="B115" s="163" t="s">
        <v>413</v>
      </c>
      <c r="C115" s="163" t="s">
        <v>442</v>
      </c>
      <c r="D115" s="171">
        <v>9900000000</v>
      </c>
      <c r="E115" s="158"/>
      <c r="F115" s="169">
        <f>F116+F119</f>
        <v>6086858.2400000002</v>
      </c>
      <c r="G115" s="169">
        <f>G116+G119</f>
        <v>5626858.2400000002</v>
      </c>
      <c r="H115" s="169">
        <f>H116+H119</f>
        <v>5626858.2400000002</v>
      </c>
    </row>
    <row r="116" spans="1:33" ht="30.75" x14ac:dyDescent="0.25">
      <c r="A116" s="121" t="s">
        <v>404</v>
      </c>
      <c r="B116" s="165" t="s">
        <v>413</v>
      </c>
      <c r="C116" s="165" t="s">
        <v>442</v>
      </c>
      <c r="D116" s="170" t="s">
        <v>405</v>
      </c>
      <c r="E116" s="155"/>
      <c r="F116" s="167">
        <f t="shared" si="10"/>
        <v>5626858.2400000002</v>
      </c>
      <c r="G116" s="167">
        <f t="shared" si="10"/>
        <v>5626858.2400000002</v>
      </c>
      <c r="H116" s="167">
        <f t="shared" si="10"/>
        <v>5626858.2400000002</v>
      </c>
    </row>
    <row r="117" spans="1:33" ht="30.75" x14ac:dyDescent="0.25">
      <c r="A117" s="121" t="s">
        <v>428</v>
      </c>
      <c r="B117" s="165" t="s">
        <v>413</v>
      </c>
      <c r="C117" s="165" t="s">
        <v>442</v>
      </c>
      <c r="D117" s="170" t="s">
        <v>443</v>
      </c>
      <c r="E117" s="155"/>
      <c r="F117" s="167">
        <f t="shared" si="10"/>
        <v>5626858.2400000002</v>
      </c>
      <c r="G117" s="167">
        <f t="shared" si="10"/>
        <v>5626858.2400000002</v>
      </c>
      <c r="H117" s="167">
        <f t="shared" si="10"/>
        <v>5626858.2400000002</v>
      </c>
    </row>
    <row r="118" spans="1:33" ht="75.75" x14ac:dyDescent="0.25">
      <c r="A118" s="121" t="s">
        <v>346</v>
      </c>
      <c r="B118" s="165" t="s">
        <v>413</v>
      </c>
      <c r="C118" s="165" t="s">
        <v>442</v>
      </c>
      <c r="D118" s="170" t="s">
        <v>443</v>
      </c>
      <c r="E118" s="155">
        <v>100</v>
      </c>
      <c r="F118" s="184">
        <v>5626858.2400000002</v>
      </c>
      <c r="G118" s="184">
        <v>5626858.2400000002</v>
      </c>
      <c r="H118" s="184">
        <v>5626858.2400000002</v>
      </c>
    </row>
    <row r="119" spans="1:33" x14ac:dyDescent="0.25">
      <c r="A119" s="121" t="s">
        <v>422</v>
      </c>
      <c r="B119" s="165" t="s">
        <v>413</v>
      </c>
      <c r="C119" s="165" t="s">
        <v>442</v>
      </c>
      <c r="D119" s="170" t="s">
        <v>423</v>
      </c>
      <c r="E119" s="155"/>
      <c r="F119" s="167">
        <f t="shared" ref="F119:H120" si="11">F120</f>
        <v>460000</v>
      </c>
      <c r="G119" s="167">
        <f t="shared" si="11"/>
        <v>0</v>
      </c>
      <c r="H119" s="167">
        <f t="shared" si="11"/>
        <v>0</v>
      </c>
    </row>
    <row r="120" spans="1:33" ht="30.75" x14ac:dyDescent="0.25">
      <c r="A120" s="121" t="s">
        <v>432</v>
      </c>
      <c r="B120" s="165" t="s">
        <v>413</v>
      </c>
      <c r="C120" s="165" t="s">
        <v>442</v>
      </c>
      <c r="D120" s="170" t="s">
        <v>433</v>
      </c>
      <c r="E120" s="155"/>
      <c r="F120" s="167">
        <f t="shared" si="11"/>
        <v>460000</v>
      </c>
      <c r="G120" s="167">
        <f t="shared" si="11"/>
        <v>0</v>
      </c>
      <c r="H120" s="167">
        <f t="shared" si="11"/>
        <v>0</v>
      </c>
    </row>
    <row r="121" spans="1:33" ht="30.75" x14ac:dyDescent="0.25">
      <c r="A121" s="119" t="s">
        <v>348</v>
      </c>
      <c r="B121" s="165" t="s">
        <v>413</v>
      </c>
      <c r="C121" s="165" t="s">
        <v>442</v>
      </c>
      <c r="D121" s="170" t="s">
        <v>433</v>
      </c>
      <c r="E121" s="155">
        <v>300</v>
      </c>
      <c r="F121" s="167">
        <v>460000</v>
      </c>
      <c r="G121" s="167">
        <v>0</v>
      </c>
      <c r="H121" s="167"/>
    </row>
    <row r="122" spans="1:33" hidden="1" x14ac:dyDescent="0.25">
      <c r="A122" s="134" t="s">
        <v>444</v>
      </c>
      <c r="B122" s="163" t="s">
        <v>413</v>
      </c>
      <c r="C122" s="163" t="s">
        <v>436</v>
      </c>
      <c r="D122" s="171"/>
      <c r="E122" s="158"/>
      <c r="F122" s="169">
        <f>F123</f>
        <v>0</v>
      </c>
      <c r="G122" s="169">
        <f t="shared" ref="G122:H125" si="12">G123</f>
        <v>0</v>
      </c>
      <c r="H122" s="169">
        <f t="shared" si="12"/>
        <v>0</v>
      </c>
    </row>
    <row r="123" spans="1:33" hidden="1" x14ac:dyDescent="0.25">
      <c r="A123" s="134" t="s">
        <v>402</v>
      </c>
      <c r="B123" s="163" t="s">
        <v>413</v>
      </c>
      <c r="C123" s="163" t="s">
        <v>436</v>
      </c>
      <c r="D123" s="171" t="s">
        <v>403</v>
      </c>
      <c r="E123" s="158"/>
      <c r="F123" s="169">
        <f>F124</f>
        <v>0</v>
      </c>
      <c r="G123" s="169">
        <f t="shared" si="12"/>
        <v>0</v>
      </c>
      <c r="H123" s="169">
        <f t="shared" si="12"/>
        <v>0</v>
      </c>
    </row>
    <row r="124" spans="1:33" hidden="1" x14ac:dyDescent="0.25">
      <c r="A124" s="121" t="s">
        <v>422</v>
      </c>
      <c r="B124" s="165" t="s">
        <v>413</v>
      </c>
      <c r="C124" s="165" t="s">
        <v>436</v>
      </c>
      <c r="D124" s="170" t="s">
        <v>423</v>
      </c>
      <c r="E124" s="155"/>
      <c r="F124" s="167">
        <f>F125</f>
        <v>0</v>
      </c>
      <c r="G124" s="167">
        <f t="shared" si="12"/>
        <v>0</v>
      </c>
      <c r="H124" s="167">
        <f t="shared" si="12"/>
        <v>0</v>
      </c>
    </row>
    <row r="125" spans="1:33" ht="30.75" hidden="1" x14ac:dyDescent="0.25">
      <c r="A125" s="121" t="s">
        <v>432</v>
      </c>
      <c r="B125" s="165" t="s">
        <v>413</v>
      </c>
      <c r="C125" s="165" t="s">
        <v>436</v>
      </c>
      <c r="D125" s="170" t="s">
        <v>433</v>
      </c>
      <c r="E125" s="155"/>
      <c r="F125" s="167">
        <f>F126</f>
        <v>0</v>
      </c>
      <c r="G125" s="167">
        <f t="shared" si="12"/>
        <v>0</v>
      </c>
      <c r="H125" s="167">
        <f t="shared" si="12"/>
        <v>0</v>
      </c>
    </row>
    <row r="126" spans="1:33" ht="30.75" hidden="1" x14ac:dyDescent="0.25">
      <c r="A126" s="121" t="s">
        <v>347</v>
      </c>
      <c r="B126" s="165" t="s">
        <v>413</v>
      </c>
      <c r="C126" s="165" t="s">
        <v>436</v>
      </c>
      <c r="D126" s="170" t="s">
        <v>433</v>
      </c>
      <c r="E126" s="155">
        <v>200</v>
      </c>
      <c r="F126" s="167">
        <v>0</v>
      </c>
      <c r="G126" s="167">
        <v>0</v>
      </c>
      <c r="H126" s="167">
        <v>0</v>
      </c>
    </row>
    <row r="127" spans="1:33" s="160" customFormat="1" x14ac:dyDescent="0.25">
      <c r="A127" s="134" t="s">
        <v>445</v>
      </c>
      <c r="B127" s="163" t="s">
        <v>442</v>
      </c>
      <c r="C127" s="163"/>
      <c r="D127" s="171"/>
      <c r="E127" s="158"/>
      <c r="F127" s="169">
        <f>F134+F128</f>
        <v>10598503.609999999</v>
      </c>
      <c r="G127" s="169">
        <f>G134+G128</f>
        <v>0</v>
      </c>
      <c r="H127" s="169">
        <f>H134+H128</f>
        <v>0</v>
      </c>
      <c r="I127" s="1"/>
      <c r="J127" s="377"/>
      <c r="K127" s="377"/>
      <c r="L127" s="412"/>
      <c r="M127" s="161"/>
      <c r="N127" s="161"/>
      <c r="O127" s="161"/>
      <c r="P127" s="161"/>
      <c r="Q127" s="161"/>
      <c r="R127" s="161"/>
      <c r="S127" s="161"/>
      <c r="T127" s="161"/>
      <c r="U127" s="161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</row>
    <row r="128" spans="1:33" s="160" customFormat="1" hidden="1" x14ac:dyDescent="0.25">
      <c r="A128" s="134" t="s">
        <v>446</v>
      </c>
      <c r="B128" s="163" t="s">
        <v>442</v>
      </c>
      <c r="C128" s="163" t="s">
        <v>399</v>
      </c>
      <c r="D128" s="171"/>
      <c r="E128" s="158"/>
      <c r="F128" s="169">
        <f>F129</f>
        <v>0</v>
      </c>
      <c r="G128" s="169">
        <f t="shared" ref="G128:H130" si="13">G129</f>
        <v>0</v>
      </c>
      <c r="H128" s="169">
        <f t="shared" si="13"/>
        <v>0</v>
      </c>
      <c r="I128" s="1"/>
      <c r="J128" s="377"/>
      <c r="K128" s="377"/>
      <c r="L128" s="412"/>
      <c r="M128" s="161"/>
      <c r="N128" s="161"/>
      <c r="O128" s="161"/>
      <c r="P128" s="161"/>
      <c r="Q128" s="161"/>
      <c r="R128" s="161"/>
      <c r="S128" s="161"/>
      <c r="T128" s="161"/>
      <c r="U128" s="161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</row>
    <row r="129" spans="1:33" s="160" customFormat="1" hidden="1" x14ac:dyDescent="0.25">
      <c r="A129" s="134" t="s">
        <v>402</v>
      </c>
      <c r="B129" s="163" t="s">
        <v>442</v>
      </c>
      <c r="C129" s="163" t="s">
        <v>399</v>
      </c>
      <c r="D129" s="171" t="s">
        <v>403</v>
      </c>
      <c r="E129" s="158"/>
      <c r="F129" s="169">
        <f>F130</f>
        <v>0</v>
      </c>
      <c r="G129" s="169">
        <f t="shared" si="13"/>
        <v>0</v>
      </c>
      <c r="H129" s="169">
        <f t="shared" si="13"/>
        <v>0</v>
      </c>
      <c r="I129" s="1"/>
      <c r="J129" s="377"/>
      <c r="K129" s="377"/>
      <c r="L129" s="412"/>
      <c r="M129" s="161"/>
      <c r="N129" s="161"/>
      <c r="O129" s="161"/>
      <c r="P129" s="161"/>
      <c r="Q129" s="161"/>
      <c r="R129" s="161"/>
      <c r="S129" s="161"/>
      <c r="T129" s="161"/>
      <c r="U129" s="161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</row>
    <row r="130" spans="1:33" s="160" customFormat="1" hidden="1" x14ac:dyDescent="0.25">
      <c r="A130" s="121" t="s">
        <v>422</v>
      </c>
      <c r="B130" s="165" t="s">
        <v>442</v>
      </c>
      <c r="C130" s="165" t="s">
        <v>399</v>
      </c>
      <c r="D130" s="170" t="s">
        <v>423</v>
      </c>
      <c r="E130" s="155"/>
      <c r="F130" s="167">
        <f>F131</f>
        <v>0</v>
      </c>
      <c r="G130" s="167">
        <f t="shared" si="13"/>
        <v>0</v>
      </c>
      <c r="H130" s="167">
        <f t="shared" si="13"/>
        <v>0</v>
      </c>
      <c r="I130" s="1"/>
      <c r="J130" s="377"/>
      <c r="K130" s="377"/>
      <c r="L130" s="412"/>
      <c r="M130" s="161"/>
      <c r="N130" s="161"/>
      <c r="O130" s="161"/>
      <c r="P130" s="161"/>
      <c r="Q130" s="161"/>
      <c r="R130" s="161"/>
      <c r="S130" s="161"/>
      <c r="T130" s="161"/>
      <c r="U130" s="161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</row>
    <row r="131" spans="1:33" s="160" customFormat="1" ht="30.75" hidden="1" x14ac:dyDescent="0.25">
      <c r="A131" s="121" t="s">
        <v>447</v>
      </c>
      <c r="B131" s="165" t="s">
        <v>442</v>
      </c>
      <c r="C131" s="165" t="s">
        <v>399</v>
      </c>
      <c r="D131" s="170" t="s">
        <v>448</v>
      </c>
      <c r="E131" s="155"/>
      <c r="F131" s="167">
        <f>F132+F133</f>
        <v>0</v>
      </c>
      <c r="G131" s="167">
        <f>G132+G133</f>
        <v>0</v>
      </c>
      <c r="H131" s="167">
        <f>H132+H133</f>
        <v>0</v>
      </c>
      <c r="I131" s="1"/>
      <c r="J131" s="377"/>
      <c r="K131" s="377"/>
      <c r="L131" s="412"/>
      <c r="M131" s="161"/>
      <c r="N131" s="161"/>
      <c r="O131" s="161"/>
      <c r="P131" s="161"/>
      <c r="Q131" s="161"/>
      <c r="R131" s="161"/>
      <c r="S131" s="161"/>
      <c r="T131" s="161"/>
      <c r="U131" s="161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</row>
    <row r="132" spans="1:33" s="160" customFormat="1" ht="30.75" hidden="1" x14ac:dyDescent="0.25">
      <c r="A132" s="121" t="s">
        <v>347</v>
      </c>
      <c r="B132" s="165" t="s">
        <v>442</v>
      </c>
      <c r="C132" s="165" t="s">
        <v>399</v>
      </c>
      <c r="D132" s="170" t="s">
        <v>448</v>
      </c>
      <c r="E132" s="155">
        <v>200</v>
      </c>
      <c r="F132" s="167">
        <f>18218243-1821800-16396443</f>
        <v>0</v>
      </c>
      <c r="G132" s="167">
        <v>0</v>
      </c>
      <c r="H132" s="167">
        <v>0</v>
      </c>
      <c r="I132" s="1"/>
      <c r="J132" s="377"/>
      <c r="K132" s="377"/>
      <c r="L132" s="412"/>
      <c r="M132" s="161"/>
      <c r="N132" s="161"/>
      <c r="O132" s="161"/>
      <c r="P132" s="161"/>
      <c r="Q132" s="161"/>
      <c r="R132" s="161"/>
      <c r="S132" s="161"/>
      <c r="T132" s="161"/>
      <c r="U132" s="161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</row>
    <row r="133" spans="1:33" s="160" customFormat="1" ht="45.75" hidden="1" x14ac:dyDescent="0.25">
      <c r="A133" s="119" t="s">
        <v>352</v>
      </c>
      <c r="B133" s="165" t="s">
        <v>442</v>
      </c>
      <c r="C133" s="165" t="s">
        <v>399</v>
      </c>
      <c r="D133" s="170" t="s">
        <v>448</v>
      </c>
      <c r="E133" s="155">
        <v>600</v>
      </c>
      <c r="F133" s="167">
        <v>0</v>
      </c>
      <c r="G133" s="167">
        <v>0</v>
      </c>
      <c r="H133" s="167">
        <v>0</v>
      </c>
      <c r="I133" s="1"/>
      <c r="J133" s="377"/>
      <c r="K133" s="377"/>
      <c r="L133" s="412"/>
      <c r="M133" s="161"/>
      <c r="N133" s="161"/>
      <c r="O133" s="161"/>
      <c r="P133" s="161"/>
      <c r="Q133" s="161"/>
      <c r="R133" s="161"/>
      <c r="S133" s="161"/>
      <c r="T133" s="161"/>
      <c r="U133" s="161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</row>
    <row r="134" spans="1:33" s="160" customFormat="1" x14ac:dyDescent="0.25">
      <c r="A134" s="134" t="s">
        <v>449</v>
      </c>
      <c r="B134" s="163" t="s">
        <v>442</v>
      </c>
      <c r="C134" s="163" t="s">
        <v>409</v>
      </c>
      <c r="D134" s="171"/>
      <c r="E134" s="158"/>
      <c r="F134" s="169">
        <f>F135</f>
        <v>10598503.609999999</v>
      </c>
      <c r="G134" s="169">
        <f t="shared" ref="G134:H137" si="14">G135</f>
        <v>0</v>
      </c>
      <c r="H134" s="169">
        <f t="shared" si="14"/>
        <v>0</v>
      </c>
      <c r="I134" s="1"/>
      <c r="J134" s="377"/>
      <c r="K134" s="377"/>
      <c r="L134" s="412"/>
      <c r="M134" s="161"/>
      <c r="N134" s="161"/>
      <c r="O134" s="161"/>
      <c r="P134" s="161"/>
      <c r="Q134" s="161"/>
      <c r="R134" s="161"/>
      <c r="S134" s="161"/>
      <c r="T134" s="161"/>
      <c r="U134" s="161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</row>
    <row r="135" spans="1:33" s="160" customFormat="1" x14ac:dyDescent="0.25">
      <c r="A135" s="134" t="s">
        <v>402</v>
      </c>
      <c r="B135" s="163" t="s">
        <v>442</v>
      </c>
      <c r="C135" s="163" t="s">
        <v>409</v>
      </c>
      <c r="D135" s="171" t="s">
        <v>403</v>
      </c>
      <c r="E135" s="158"/>
      <c r="F135" s="169">
        <f>F136</f>
        <v>10598503.609999999</v>
      </c>
      <c r="G135" s="169">
        <f t="shared" si="14"/>
        <v>0</v>
      </c>
      <c r="H135" s="169">
        <f t="shared" si="14"/>
        <v>0</v>
      </c>
      <c r="I135" s="1"/>
      <c r="J135" s="377"/>
      <c r="K135" s="377"/>
      <c r="L135" s="412"/>
      <c r="M135" s="161"/>
      <c r="N135" s="161"/>
      <c r="O135" s="161"/>
      <c r="P135" s="161"/>
      <c r="Q135" s="161"/>
      <c r="R135" s="161"/>
      <c r="S135" s="161"/>
      <c r="T135" s="161"/>
      <c r="U135" s="161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</row>
    <row r="136" spans="1:33" x14ac:dyDescent="0.25">
      <c r="A136" s="121" t="s">
        <v>422</v>
      </c>
      <c r="B136" s="165" t="s">
        <v>442</v>
      </c>
      <c r="C136" s="165" t="s">
        <v>409</v>
      </c>
      <c r="D136" s="170" t="s">
        <v>423</v>
      </c>
      <c r="E136" s="155"/>
      <c r="F136" s="167">
        <f>F137</f>
        <v>10598503.609999999</v>
      </c>
      <c r="G136" s="167">
        <f t="shared" si="14"/>
        <v>0</v>
      </c>
      <c r="H136" s="167">
        <f t="shared" si="14"/>
        <v>0</v>
      </c>
    </row>
    <row r="137" spans="1:33" x14ac:dyDescent="0.25">
      <c r="A137" s="121" t="s">
        <v>450</v>
      </c>
      <c r="B137" s="165" t="s">
        <v>442</v>
      </c>
      <c r="C137" s="165" t="s">
        <v>409</v>
      </c>
      <c r="D137" s="170" t="s">
        <v>451</v>
      </c>
      <c r="E137" s="155"/>
      <c r="F137" s="167">
        <f>F138</f>
        <v>10598503.609999999</v>
      </c>
      <c r="G137" s="167">
        <f t="shared" si="14"/>
        <v>0</v>
      </c>
      <c r="H137" s="167">
        <f t="shared" si="14"/>
        <v>0</v>
      </c>
    </row>
    <row r="138" spans="1:33" ht="30.75" x14ac:dyDescent="0.25">
      <c r="A138" s="121" t="s">
        <v>347</v>
      </c>
      <c r="B138" s="165" t="s">
        <v>442</v>
      </c>
      <c r="C138" s="165" t="s">
        <v>409</v>
      </c>
      <c r="D138" s="170" t="s">
        <v>451</v>
      </c>
      <c r="E138" s="155">
        <v>200</v>
      </c>
      <c r="F138" s="167">
        <v>10598503.609999999</v>
      </c>
      <c r="G138" s="167">
        <v>0</v>
      </c>
      <c r="H138" s="167">
        <v>0</v>
      </c>
      <c r="I138" s="364"/>
    </row>
    <row r="139" spans="1:33" s="160" customFormat="1" x14ac:dyDescent="0.25">
      <c r="A139" s="130" t="s">
        <v>452</v>
      </c>
      <c r="B139" s="163" t="s">
        <v>453</v>
      </c>
      <c r="C139" s="163"/>
      <c r="D139" s="171"/>
      <c r="E139" s="158"/>
      <c r="F139" s="169">
        <f>F145+F140+F157+F152</f>
        <v>7896766</v>
      </c>
      <c r="G139" s="169">
        <f>G145+G140+G157</f>
        <v>7610479</v>
      </c>
      <c r="H139" s="169">
        <f>H145+H140+H157</f>
        <v>7324191</v>
      </c>
      <c r="I139" s="1"/>
      <c r="J139" s="377"/>
      <c r="K139" s="377"/>
      <c r="L139" s="412"/>
      <c r="M139" s="161"/>
      <c r="N139" s="161"/>
      <c r="O139" s="161"/>
      <c r="P139" s="161"/>
      <c r="Q139" s="161"/>
      <c r="R139" s="161"/>
      <c r="S139" s="161"/>
      <c r="T139" s="161"/>
      <c r="U139" s="161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</row>
    <row r="140" spans="1:33" s="160" customFormat="1" x14ac:dyDescent="0.25">
      <c r="A140" s="130" t="s">
        <v>454</v>
      </c>
      <c r="B140" s="163" t="s">
        <v>453</v>
      </c>
      <c r="C140" s="163" t="s">
        <v>399</v>
      </c>
      <c r="D140" s="171"/>
      <c r="E140" s="158"/>
      <c r="F140" s="169">
        <f>F141</f>
        <v>7896766</v>
      </c>
      <c r="G140" s="169">
        <f t="shared" ref="G140:H143" si="15">G141</f>
        <v>7610479</v>
      </c>
      <c r="H140" s="169">
        <f t="shared" si="15"/>
        <v>7324191</v>
      </c>
      <c r="I140" s="1"/>
      <c r="J140" s="377"/>
      <c r="K140" s="377"/>
      <c r="L140" s="412"/>
      <c r="M140" s="161"/>
      <c r="N140" s="161"/>
      <c r="O140" s="161"/>
      <c r="P140" s="161"/>
      <c r="Q140" s="161"/>
      <c r="R140" s="161"/>
      <c r="S140" s="161"/>
      <c r="T140" s="161"/>
      <c r="U140" s="161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</row>
    <row r="141" spans="1:33" s="160" customFormat="1" x14ac:dyDescent="0.25">
      <c r="A141" s="134" t="s">
        <v>402</v>
      </c>
      <c r="B141" s="163" t="s">
        <v>453</v>
      </c>
      <c r="C141" s="163" t="s">
        <v>399</v>
      </c>
      <c r="D141" s="171" t="s">
        <v>403</v>
      </c>
      <c r="E141" s="158"/>
      <c r="F141" s="169">
        <f>F142</f>
        <v>7896766</v>
      </c>
      <c r="G141" s="169">
        <f t="shared" si="15"/>
        <v>7610479</v>
      </c>
      <c r="H141" s="169">
        <f t="shared" si="15"/>
        <v>7324191</v>
      </c>
      <c r="I141" s="1"/>
      <c r="J141" s="377"/>
      <c r="K141" s="377"/>
      <c r="L141" s="412"/>
      <c r="M141" s="161"/>
      <c r="N141" s="161"/>
      <c r="O141" s="161"/>
      <c r="P141" s="161"/>
      <c r="Q141" s="161"/>
      <c r="R141" s="161"/>
      <c r="S141" s="161"/>
      <c r="T141" s="161"/>
      <c r="U141" s="161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</row>
    <row r="142" spans="1:33" s="160" customFormat="1" x14ac:dyDescent="0.25">
      <c r="A142" s="121" t="s">
        <v>422</v>
      </c>
      <c r="B142" s="165" t="s">
        <v>453</v>
      </c>
      <c r="C142" s="165" t="s">
        <v>399</v>
      </c>
      <c r="D142" s="170" t="s">
        <v>423</v>
      </c>
      <c r="E142" s="155"/>
      <c r="F142" s="167">
        <f>F143</f>
        <v>7896766</v>
      </c>
      <c r="G142" s="167">
        <f t="shared" si="15"/>
        <v>7610479</v>
      </c>
      <c r="H142" s="167">
        <f t="shared" si="15"/>
        <v>7324191</v>
      </c>
      <c r="I142" s="1"/>
      <c r="J142" s="377"/>
      <c r="K142" s="377"/>
      <c r="L142" s="412"/>
      <c r="M142" s="161"/>
      <c r="N142" s="161"/>
      <c r="O142" s="161"/>
      <c r="P142" s="161"/>
      <c r="Q142" s="161"/>
      <c r="R142" s="161"/>
      <c r="S142" s="161"/>
      <c r="T142" s="161"/>
      <c r="U142" s="161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</row>
    <row r="143" spans="1:33" s="160" customFormat="1" ht="30.75" x14ac:dyDescent="0.25">
      <c r="A143" s="121" t="s">
        <v>432</v>
      </c>
      <c r="B143" s="165" t="s">
        <v>453</v>
      </c>
      <c r="C143" s="165" t="s">
        <v>399</v>
      </c>
      <c r="D143" s="170" t="s">
        <v>433</v>
      </c>
      <c r="E143" s="155"/>
      <c r="F143" s="167">
        <f>F144</f>
        <v>7896766</v>
      </c>
      <c r="G143" s="167">
        <f t="shared" si="15"/>
        <v>7610479</v>
      </c>
      <c r="H143" s="167">
        <f t="shared" si="15"/>
        <v>7324191</v>
      </c>
      <c r="I143" s="1"/>
      <c r="J143" s="377"/>
      <c r="K143" s="377"/>
      <c r="L143" s="412"/>
      <c r="M143" s="161"/>
      <c r="N143" s="161"/>
      <c r="O143" s="161"/>
      <c r="P143" s="161"/>
      <c r="Q143" s="161"/>
      <c r="R143" s="161"/>
      <c r="S143" s="161"/>
      <c r="T143" s="161"/>
      <c r="U143" s="161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</row>
    <row r="144" spans="1:33" s="160" customFormat="1" x14ac:dyDescent="0.25">
      <c r="A144" s="119" t="s">
        <v>349</v>
      </c>
      <c r="B144" s="165" t="s">
        <v>453</v>
      </c>
      <c r="C144" s="165" t="s">
        <v>399</v>
      </c>
      <c r="D144" s="170" t="s">
        <v>433</v>
      </c>
      <c r="E144" s="155">
        <v>800</v>
      </c>
      <c r="F144" s="357">
        <v>7896766</v>
      </c>
      <c r="G144" s="357">
        <v>7610479</v>
      </c>
      <c r="H144" s="357">
        <v>7324191</v>
      </c>
      <c r="I144" s="364"/>
      <c r="J144" s="152"/>
      <c r="K144" s="152"/>
      <c r="L144" s="412"/>
      <c r="M144" s="161"/>
      <c r="N144" s="161"/>
      <c r="O144" s="161"/>
      <c r="P144" s="161"/>
      <c r="Q144" s="161"/>
      <c r="R144" s="161"/>
      <c r="S144" s="161"/>
      <c r="T144" s="161"/>
      <c r="U144" s="161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</row>
    <row r="145" spans="1:33" s="160" customFormat="1" hidden="1" x14ac:dyDescent="0.25">
      <c r="A145" s="130" t="s">
        <v>455</v>
      </c>
      <c r="B145" s="163" t="s">
        <v>453</v>
      </c>
      <c r="C145" s="163" t="s">
        <v>401</v>
      </c>
      <c r="D145" s="171"/>
      <c r="E145" s="158"/>
      <c r="F145" s="169">
        <f>F146</f>
        <v>0</v>
      </c>
      <c r="G145" s="169">
        <f t="shared" ref="G145:H147" si="16">G146</f>
        <v>0</v>
      </c>
      <c r="H145" s="169">
        <f t="shared" si="16"/>
        <v>0</v>
      </c>
      <c r="I145" s="1"/>
      <c r="J145" s="377"/>
      <c r="K145" s="377"/>
      <c r="L145" s="412"/>
      <c r="M145" s="161"/>
      <c r="N145" s="161"/>
      <c r="O145" s="161"/>
      <c r="P145" s="161"/>
      <c r="Q145" s="161"/>
      <c r="R145" s="161"/>
      <c r="S145" s="161"/>
      <c r="T145" s="161"/>
      <c r="U145" s="161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</row>
    <row r="146" spans="1:33" s="160" customFormat="1" hidden="1" x14ac:dyDescent="0.25">
      <c r="A146" s="134" t="s">
        <v>402</v>
      </c>
      <c r="B146" s="163" t="s">
        <v>453</v>
      </c>
      <c r="C146" s="163" t="s">
        <v>401</v>
      </c>
      <c r="D146" s="171" t="s">
        <v>403</v>
      </c>
      <c r="E146" s="158"/>
      <c r="F146" s="169">
        <f>F147</f>
        <v>0</v>
      </c>
      <c r="G146" s="169">
        <f t="shared" si="16"/>
        <v>0</v>
      </c>
      <c r="H146" s="169">
        <f t="shared" si="16"/>
        <v>0</v>
      </c>
      <c r="I146" s="1"/>
      <c r="J146" s="377"/>
      <c r="K146" s="377"/>
      <c r="L146" s="412"/>
      <c r="M146" s="161"/>
      <c r="N146" s="161"/>
      <c r="O146" s="161"/>
      <c r="P146" s="161"/>
      <c r="Q146" s="161"/>
      <c r="R146" s="161"/>
      <c r="S146" s="161"/>
      <c r="T146" s="161"/>
      <c r="U146" s="161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</row>
    <row r="147" spans="1:33" hidden="1" x14ac:dyDescent="0.25">
      <c r="A147" s="121" t="s">
        <v>422</v>
      </c>
      <c r="B147" s="165" t="s">
        <v>453</v>
      </c>
      <c r="C147" s="165" t="s">
        <v>401</v>
      </c>
      <c r="D147" s="170" t="s">
        <v>423</v>
      </c>
      <c r="E147" s="155"/>
      <c r="F147" s="167">
        <f>F148</f>
        <v>0</v>
      </c>
      <c r="G147" s="167">
        <f t="shared" si="16"/>
        <v>0</v>
      </c>
      <c r="H147" s="167">
        <f t="shared" si="16"/>
        <v>0</v>
      </c>
    </row>
    <row r="148" spans="1:33" ht="30.75" hidden="1" x14ac:dyDescent="0.25">
      <c r="A148" s="121" t="s">
        <v>432</v>
      </c>
      <c r="B148" s="165" t="s">
        <v>453</v>
      </c>
      <c r="C148" s="165" t="s">
        <v>401</v>
      </c>
      <c r="D148" s="170" t="s">
        <v>433</v>
      </c>
      <c r="E148" s="155"/>
      <c r="F148" s="167">
        <f>SUM(F149:F151)</f>
        <v>0</v>
      </c>
      <c r="G148" s="167">
        <f>SUM(G149:G151)</f>
        <v>0</v>
      </c>
      <c r="H148" s="167">
        <f>SUM(H149:H151)</f>
        <v>0</v>
      </c>
    </row>
    <row r="149" spans="1:33" ht="30.75" hidden="1" x14ac:dyDescent="0.25">
      <c r="A149" s="121" t="s">
        <v>347</v>
      </c>
      <c r="B149" s="165" t="s">
        <v>453</v>
      </c>
      <c r="C149" s="165" t="s">
        <v>401</v>
      </c>
      <c r="D149" s="170" t="s">
        <v>433</v>
      </c>
      <c r="E149" s="155">
        <v>200</v>
      </c>
      <c r="F149" s="167">
        <v>0</v>
      </c>
      <c r="G149" s="167">
        <v>0</v>
      </c>
      <c r="H149" s="167">
        <v>0</v>
      </c>
    </row>
    <row r="150" spans="1:33" ht="30.75" hidden="1" x14ac:dyDescent="0.25">
      <c r="A150" s="121" t="s">
        <v>384</v>
      </c>
      <c r="B150" s="165" t="s">
        <v>453</v>
      </c>
      <c r="C150" s="165" t="s">
        <v>401</v>
      </c>
      <c r="D150" s="170" t="s">
        <v>433</v>
      </c>
      <c r="E150" s="155">
        <v>400</v>
      </c>
      <c r="F150" s="167">
        <v>0</v>
      </c>
      <c r="G150" s="167">
        <v>0</v>
      </c>
      <c r="H150" s="167">
        <v>0</v>
      </c>
    </row>
    <row r="151" spans="1:33" ht="45.75" hidden="1" x14ac:dyDescent="0.25">
      <c r="A151" s="119" t="s">
        <v>352</v>
      </c>
      <c r="B151" s="165" t="s">
        <v>453</v>
      </c>
      <c r="C151" s="165" t="s">
        <v>401</v>
      </c>
      <c r="D151" s="170" t="s">
        <v>433</v>
      </c>
      <c r="E151" s="155">
        <v>600</v>
      </c>
      <c r="F151" s="167"/>
      <c r="G151" s="167">
        <v>0</v>
      </c>
      <c r="H151" s="167">
        <v>0</v>
      </c>
      <c r="I151" s="364"/>
    </row>
    <row r="152" spans="1:33" hidden="1" x14ac:dyDescent="0.25">
      <c r="A152" s="130" t="s">
        <v>456</v>
      </c>
      <c r="B152" s="163" t="s">
        <v>453</v>
      </c>
      <c r="C152" s="163" t="s">
        <v>409</v>
      </c>
      <c r="D152" s="171"/>
      <c r="E152" s="158"/>
      <c r="F152" s="169">
        <f>F153</f>
        <v>0</v>
      </c>
      <c r="G152" s="169">
        <f t="shared" ref="G152:H155" si="17">G153</f>
        <v>0</v>
      </c>
      <c r="H152" s="169">
        <f t="shared" si="17"/>
        <v>0</v>
      </c>
    </row>
    <row r="153" spans="1:33" hidden="1" x14ac:dyDescent="0.25">
      <c r="A153" s="134" t="s">
        <v>402</v>
      </c>
      <c r="B153" s="163" t="s">
        <v>453</v>
      </c>
      <c r="C153" s="163" t="s">
        <v>409</v>
      </c>
      <c r="D153" s="171" t="s">
        <v>403</v>
      </c>
      <c r="E153" s="158"/>
      <c r="F153" s="169">
        <f>F154</f>
        <v>0</v>
      </c>
      <c r="G153" s="169">
        <f t="shared" si="17"/>
        <v>0</v>
      </c>
      <c r="H153" s="169">
        <f t="shared" si="17"/>
        <v>0</v>
      </c>
    </row>
    <row r="154" spans="1:33" hidden="1" x14ac:dyDescent="0.25">
      <c r="A154" s="121" t="s">
        <v>422</v>
      </c>
      <c r="B154" s="165" t="s">
        <v>453</v>
      </c>
      <c r="C154" s="165" t="s">
        <v>409</v>
      </c>
      <c r="D154" s="170" t="s">
        <v>423</v>
      </c>
      <c r="E154" s="155"/>
      <c r="F154" s="167">
        <f>F155</f>
        <v>0</v>
      </c>
      <c r="G154" s="167">
        <f t="shared" si="17"/>
        <v>0</v>
      </c>
      <c r="H154" s="167">
        <f t="shared" si="17"/>
        <v>0</v>
      </c>
    </row>
    <row r="155" spans="1:33" ht="30.75" hidden="1" x14ac:dyDescent="0.25">
      <c r="A155" s="121" t="s">
        <v>432</v>
      </c>
      <c r="B155" s="165" t="s">
        <v>453</v>
      </c>
      <c r="C155" s="165" t="s">
        <v>409</v>
      </c>
      <c r="D155" s="170" t="s">
        <v>433</v>
      </c>
      <c r="E155" s="155"/>
      <c r="F155" s="167">
        <f>F156</f>
        <v>0</v>
      </c>
      <c r="G155" s="167">
        <f t="shared" si="17"/>
        <v>0</v>
      </c>
      <c r="H155" s="167">
        <f t="shared" si="17"/>
        <v>0</v>
      </c>
    </row>
    <row r="156" spans="1:33" ht="30.75" hidden="1" x14ac:dyDescent="0.25">
      <c r="A156" s="121" t="s">
        <v>347</v>
      </c>
      <c r="B156" s="165" t="s">
        <v>453</v>
      </c>
      <c r="C156" s="165" t="s">
        <v>409</v>
      </c>
      <c r="D156" s="170" t="s">
        <v>433</v>
      </c>
      <c r="E156" s="155">
        <v>200</v>
      </c>
      <c r="F156" s="167">
        <v>0</v>
      </c>
      <c r="G156" s="167">
        <v>0</v>
      </c>
      <c r="H156" s="167">
        <v>0</v>
      </c>
    </row>
    <row r="157" spans="1:33" hidden="1" x14ac:dyDescent="0.25">
      <c r="A157" s="130" t="s">
        <v>457</v>
      </c>
      <c r="B157" s="163" t="s">
        <v>453</v>
      </c>
      <c r="C157" s="163" t="s">
        <v>458</v>
      </c>
      <c r="D157" s="171"/>
      <c r="E157" s="158"/>
      <c r="F157" s="169">
        <f>F158</f>
        <v>0</v>
      </c>
      <c r="G157" s="169">
        <f t="shared" ref="G157:H160" si="18">G158</f>
        <v>0</v>
      </c>
      <c r="H157" s="169">
        <f t="shared" si="18"/>
        <v>0</v>
      </c>
    </row>
    <row r="158" spans="1:33" hidden="1" x14ac:dyDescent="0.25">
      <c r="A158" s="134" t="s">
        <v>402</v>
      </c>
      <c r="B158" s="163" t="s">
        <v>453</v>
      </c>
      <c r="C158" s="163" t="s">
        <v>458</v>
      </c>
      <c r="D158" s="171" t="s">
        <v>403</v>
      </c>
      <c r="E158" s="158"/>
      <c r="F158" s="169">
        <f>F159</f>
        <v>0</v>
      </c>
      <c r="G158" s="169">
        <f t="shared" si="18"/>
        <v>0</v>
      </c>
      <c r="H158" s="169">
        <f t="shared" si="18"/>
        <v>0</v>
      </c>
    </row>
    <row r="159" spans="1:33" hidden="1" x14ac:dyDescent="0.25">
      <c r="A159" s="121" t="s">
        <v>422</v>
      </c>
      <c r="B159" s="165" t="s">
        <v>453</v>
      </c>
      <c r="C159" s="165" t="s">
        <v>458</v>
      </c>
      <c r="D159" s="170" t="s">
        <v>423</v>
      </c>
      <c r="E159" s="155"/>
      <c r="F159" s="167">
        <f>F160</f>
        <v>0</v>
      </c>
      <c r="G159" s="167">
        <f t="shared" si="18"/>
        <v>0</v>
      </c>
      <c r="H159" s="167">
        <f t="shared" si="18"/>
        <v>0</v>
      </c>
    </row>
    <row r="160" spans="1:33" ht="30.75" hidden="1" x14ac:dyDescent="0.25">
      <c r="A160" s="121" t="s">
        <v>432</v>
      </c>
      <c r="B160" s="165" t="s">
        <v>453</v>
      </c>
      <c r="C160" s="165" t="s">
        <v>458</v>
      </c>
      <c r="D160" s="170" t="s">
        <v>433</v>
      </c>
      <c r="E160" s="155"/>
      <c r="F160" s="167">
        <f>F161</f>
        <v>0</v>
      </c>
      <c r="G160" s="167">
        <f t="shared" si="18"/>
        <v>0</v>
      </c>
      <c r="H160" s="167">
        <f t="shared" si="18"/>
        <v>0</v>
      </c>
    </row>
    <row r="161" spans="1:33" ht="30.75" hidden="1" x14ac:dyDescent="0.25">
      <c r="A161" s="121" t="s">
        <v>347</v>
      </c>
      <c r="B161" s="165" t="s">
        <v>453</v>
      </c>
      <c r="C161" s="165" t="s">
        <v>458</v>
      </c>
      <c r="D161" s="170" t="s">
        <v>433</v>
      </c>
      <c r="E161" s="155">
        <v>200</v>
      </c>
      <c r="F161" s="167">
        <v>0</v>
      </c>
      <c r="G161" s="167">
        <v>0</v>
      </c>
      <c r="H161" s="167">
        <v>0</v>
      </c>
    </row>
    <row r="162" spans="1:33" hidden="1" x14ac:dyDescent="0.25">
      <c r="A162" s="130" t="s">
        <v>459</v>
      </c>
      <c r="B162" s="163" t="s">
        <v>460</v>
      </c>
      <c r="C162" s="163"/>
      <c r="D162" s="170"/>
      <c r="E162" s="155"/>
      <c r="F162" s="169">
        <f>F163</f>
        <v>0</v>
      </c>
      <c r="G162" s="169">
        <f t="shared" ref="G162:H166" si="19">G163</f>
        <v>0</v>
      </c>
      <c r="H162" s="169">
        <f t="shared" si="19"/>
        <v>0</v>
      </c>
    </row>
    <row r="163" spans="1:33" hidden="1" x14ac:dyDescent="0.25">
      <c r="A163" s="130" t="s">
        <v>461</v>
      </c>
      <c r="B163" s="163" t="s">
        <v>460</v>
      </c>
      <c r="C163" s="163" t="s">
        <v>399</v>
      </c>
      <c r="D163" s="170"/>
      <c r="E163" s="155"/>
      <c r="F163" s="169">
        <f>F164</f>
        <v>0</v>
      </c>
      <c r="G163" s="169">
        <f t="shared" si="19"/>
        <v>0</v>
      </c>
      <c r="H163" s="169">
        <f t="shared" si="19"/>
        <v>0</v>
      </c>
    </row>
    <row r="164" spans="1:33" hidden="1" x14ac:dyDescent="0.25">
      <c r="A164" s="134" t="s">
        <v>402</v>
      </c>
      <c r="B164" s="163" t="s">
        <v>460</v>
      </c>
      <c r="C164" s="163" t="s">
        <v>399</v>
      </c>
      <c r="D164" s="171" t="s">
        <v>403</v>
      </c>
      <c r="E164" s="158"/>
      <c r="F164" s="169">
        <f>F165</f>
        <v>0</v>
      </c>
      <c r="G164" s="169">
        <f t="shared" si="19"/>
        <v>0</v>
      </c>
      <c r="H164" s="169">
        <f t="shared" si="19"/>
        <v>0</v>
      </c>
    </row>
    <row r="165" spans="1:33" hidden="1" x14ac:dyDescent="0.25">
      <c r="A165" s="121" t="s">
        <v>422</v>
      </c>
      <c r="B165" s="165" t="s">
        <v>460</v>
      </c>
      <c r="C165" s="165" t="s">
        <v>399</v>
      </c>
      <c r="D165" s="170" t="s">
        <v>423</v>
      </c>
      <c r="E165" s="155"/>
      <c r="F165" s="167">
        <f>F166</f>
        <v>0</v>
      </c>
      <c r="G165" s="167">
        <f t="shared" si="19"/>
        <v>0</v>
      </c>
      <c r="H165" s="167">
        <f t="shared" si="19"/>
        <v>0</v>
      </c>
    </row>
    <row r="166" spans="1:33" ht="30.75" hidden="1" x14ac:dyDescent="0.25">
      <c r="A166" s="121" t="s">
        <v>486</v>
      </c>
      <c r="B166" s="165" t="s">
        <v>460</v>
      </c>
      <c r="C166" s="165" t="s">
        <v>399</v>
      </c>
      <c r="D166" s="170" t="s">
        <v>485</v>
      </c>
      <c r="E166" s="155"/>
      <c r="F166" s="167">
        <f>F167</f>
        <v>0</v>
      </c>
      <c r="G166" s="167">
        <f t="shared" si="19"/>
        <v>0</v>
      </c>
      <c r="H166" s="167">
        <f t="shared" si="19"/>
        <v>0</v>
      </c>
    </row>
    <row r="167" spans="1:33" ht="30.75" hidden="1" x14ac:dyDescent="0.25">
      <c r="A167" s="121" t="s">
        <v>347</v>
      </c>
      <c r="B167" s="165" t="s">
        <v>460</v>
      </c>
      <c r="C167" s="165" t="s">
        <v>399</v>
      </c>
      <c r="D167" s="170" t="s">
        <v>485</v>
      </c>
      <c r="E167" s="155">
        <v>200</v>
      </c>
      <c r="F167" s="167">
        <v>0</v>
      </c>
      <c r="G167" s="167"/>
      <c r="H167" s="167"/>
    </row>
    <row r="168" spans="1:33" s="160" customFormat="1" hidden="1" x14ac:dyDescent="0.25">
      <c r="A168" s="130" t="s">
        <v>462</v>
      </c>
      <c r="B168" s="163" t="s">
        <v>458</v>
      </c>
      <c r="C168" s="163"/>
      <c r="D168" s="171"/>
      <c r="E168" s="158"/>
      <c r="F168" s="169">
        <f>F169</f>
        <v>0</v>
      </c>
      <c r="G168" s="169">
        <f t="shared" ref="G168:H172" si="20">G169</f>
        <v>0</v>
      </c>
      <c r="H168" s="169">
        <f t="shared" si="20"/>
        <v>0</v>
      </c>
      <c r="I168" s="1"/>
      <c r="J168" s="377"/>
      <c r="K168" s="377"/>
      <c r="L168" s="412"/>
      <c r="M168" s="161"/>
      <c r="N168" s="161"/>
      <c r="O168" s="161"/>
      <c r="P168" s="161"/>
      <c r="Q168" s="161"/>
      <c r="R168" s="161"/>
      <c r="S168" s="161"/>
      <c r="T168" s="161"/>
      <c r="U168" s="161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</row>
    <row r="169" spans="1:33" s="160" customFormat="1" hidden="1" x14ac:dyDescent="0.25">
      <c r="A169" s="130" t="s">
        <v>463</v>
      </c>
      <c r="B169" s="163" t="s">
        <v>458</v>
      </c>
      <c r="C169" s="163" t="s">
        <v>458</v>
      </c>
      <c r="D169" s="171"/>
      <c r="E169" s="158"/>
      <c r="F169" s="169">
        <f>F170</f>
        <v>0</v>
      </c>
      <c r="G169" s="169">
        <f t="shared" si="20"/>
        <v>0</v>
      </c>
      <c r="H169" s="169">
        <f t="shared" si="20"/>
        <v>0</v>
      </c>
      <c r="I169" s="1"/>
      <c r="J169" s="377"/>
      <c r="K169" s="377"/>
      <c r="L169" s="412"/>
      <c r="M169" s="161"/>
      <c r="N169" s="161"/>
      <c r="O169" s="161"/>
      <c r="P169" s="161"/>
      <c r="Q169" s="161"/>
      <c r="R169" s="161"/>
      <c r="S169" s="161"/>
      <c r="T169" s="161"/>
      <c r="U169" s="161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</row>
    <row r="170" spans="1:33" s="160" customFormat="1" hidden="1" x14ac:dyDescent="0.25">
      <c r="A170" s="134" t="s">
        <v>402</v>
      </c>
      <c r="B170" s="163" t="s">
        <v>458</v>
      </c>
      <c r="C170" s="163" t="s">
        <v>458</v>
      </c>
      <c r="D170" s="171" t="s">
        <v>403</v>
      </c>
      <c r="E170" s="158"/>
      <c r="F170" s="169">
        <f>F171</f>
        <v>0</v>
      </c>
      <c r="G170" s="169">
        <f t="shared" si="20"/>
        <v>0</v>
      </c>
      <c r="H170" s="169">
        <f t="shared" si="20"/>
        <v>0</v>
      </c>
      <c r="I170" s="1"/>
      <c r="J170" s="377"/>
      <c r="K170" s="377"/>
      <c r="L170" s="412"/>
      <c r="M170" s="161"/>
      <c r="N170" s="161"/>
      <c r="O170" s="161"/>
      <c r="P170" s="161"/>
      <c r="Q170" s="161"/>
      <c r="R170" s="161"/>
      <c r="S170" s="161"/>
      <c r="T170" s="161"/>
      <c r="U170" s="161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</row>
    <row r="171" spans="1:33" hidden="1" x14ac:dyDescent="0.25">
      <c r="A171" s="121" t="s">
        <v>422</v>
      </c>
      <c r="B171" s="165" t="s">
        <v>458</v>
      </c>
      <c r="C171" s="165" t="s">
        <v>458</v>
      </c>
      <c r="D171" s="170" t="s">
        <v>423</v>
      </c>
      <c r="E171" s="155"/>
      <c r="F171" s="167">
        <f>F172</f>
        <v>0</v>
      </c>
      <c r="G171" s="167">
        <f t="shared" si="20"/>
        <v>0</v>
      </c>
      <c r="H171" s="167">
        <f t="shared" si="20"/>
        <v>0</v>
      </c>
    </row>
    <row r="172" spans="1:33" ht="30.75" hidden="1" x14ac:dyDescent="0.25">
      <c r="A172" s="121" t="s">
        <v>432</v>
      </c>
      <c r="B172" s="165" t="s">
        <v>458</v>
      </c>
      <c r="C172" s="165" t="s">
        <v>458</v>
      </c>
      <c r="D172" s="170" t="s">
        <v>433</v>
      </c>
      <c r="E172" s="155"/>
      <c r="F172" s="167">
        <f>F173</f>
        <v>0</v>
      </c>
      <c r="G172" s="167">
        <f t="shared" si="20"/>
        <v>0</v>
      </c>
      <c r="H172" s="167">
        <f t="shared" si="20"/>
        <v>0</v>
      </c>
    </row>
    <row r="173" spans="1:33" ht="30.75" hidden="1" x14ac:dyDescent="0.25">
      <c r="A173" s="121" t="s">
        <v>347</v>
      </c>
      <c r="B173" s="165" t="s">
        <v>458</v>
      </c>
      <c r="C173" s="165" t="s">
        <v>458</v>
      </c>
      <c r="D173" s="170" t="s">
        <v>433</v>
      </c>
      <c r="E173" s="155">
        <v>200</v>
      </c>
      <c r="F173" s="167">
        <v>0</v>
      </c>
      <c r="G173" s="167">
        <v>0</v>
      </c>
      <c r="H173" s="167">
        <v>0</v>
      </c>
    </row>
    <row r="174" spans="1:33" s="160" customFormat="1" x14ac:dyDescent="0.25">
      <c r="A174" s="134" t="s">
        <v>464</v>
      </c>
      <c r="B174" s="163" t="s">
        <v>436</v>
      </c>
      <c r="C174" s="163"/>
      <c r="D174" s="163"/>
      <c r="E174" s="163"/>
      <c r="F174" s="164">
        <f>F175+F180+F187+F193</f>
        <v>64719934.619999997</v>
      </c>
      <c r="G174" s="164">
        <f>G175+G180+G187+G193</f>
        <v>64719934.619999997</v>
      </c>
      <c r="H174" s="164">
        <f>H175+H180+H187+H193</f>
        <v>64719934.619999997</v>
      </c>
      <c r="I174" s="1"/>
      <c r="J174" s="377"/>
      <c r="K174" s="377"/>
      <c r="L174" s="412"/>
      <c r="M174" s="161"/>
      <c r="N174" s="161"/>
      <c r="O174" s="161"/>
      <c r="P174" s="161"/>
      <c r="Q174" s="161"/>
      <c r="R174" s="161"/>
      <c r="S174" s="161"/>
      <c r="T174" s="161"/>
      <c r="U174" s="161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</row>
    <row r="175" spans="1:33" s="160" customFormat="1" x14ac:dyDescent="0.25">
      <c r="A175" s="134" t="s">
        <v>465</v>
      </c>
      <c r="B175" s="163" t="s">
        <v>436</v>
      </c>
      <c r="C175" s="163" t="s">
        <v>399</v>
      </c>
      <c r="D175" s="163"/>
      <c r="E175" s="163"/>
      <c r="F175" s="164">
        <f t="shared" ref="F175:H178" si="21">F176</f>
        <v>4008770</v>
      </c>
      <c r="G175" s="164">
        <f t="shared" si="21"/>
        <v>4008770</v>
      </c>
      <c r="H175" s="164">
        <f t="shared" si="21"/>
        <v>4008770</v>
      </c>
      <c r="I175" s="1"/>
      <c r="J175" s="377"/>
      <c r="K175" s="377"/>
      <c r="L175" s="412"/>
      <c r="M175" s="161"/>
      <c r="N175" s="161"/>
      <c r="O175" s="161"/>
      <c r="P175" s="161"/>
      <c r="Q175" s="161"/>
      <c r="R175" s="161"/>
      <c r="S175" s="161"/>
      <c r="T175" s="161"/>
      <c r="U175" s="161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</row>
    <row r="176" spans="1:33" s="160" customFormat="1" x14ac:dyDescent="0.25">
      <c r="A176" s="134" t="s">
        <v>402</v>
      </c>
      <c r="B176" s="163" t="s">
        <v>436</v>
      </c>
      <c r="C176" s="163" t="s">
        <v>399</v>
      </c>
      <c r="D176" s="163" t="s">
        <v>403</v>
      </c>
      <c r="E176" s="163"/>
      <c r="F176" s="164">
        <f t="shared" si="21"/>
        <v>4008770</v>
      </c>
      <c r="G176" s="164">
        <f t="shared" si="21"/>
        <v>4008770</v>
      </c>
      <c r="H176" s="164">
        <f t="shared" si="21"/>
        <v>4008770</v>
      </c>
      <c r="I176" s="1"/>
      <c r="J176" s="377"/>
      <c r="K176" s="377"/>
      <c r="L176" s="412"/>
      <c r="M176" s="161"/>
      <c r="N176" s="161"/>
      <c r="O176" s="161"/>
      <c r="P176" s="161"/>
      <c r="Q176" s="161"/>
      <c r="R176" s="161"/>
      <c r="S176" s="161"/>
      <c r="T176" s="161"/>
      <c r="U176" s="161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</row>
    <row r="177" spans="1:8" x14ac:dyDescent="0.25">
      <c r="A177" s="121" t="s">
        <v>422</v>
      </c>
      <c r="B177" s="165" t="s">
        <v>436</v>
      </c>
      <c r="C177" s="165" t="s">
        <v>399</v>
      </c>
      <c r="D177" s="165" t="s">
        <v>423</v>
      </c>
      <c r="E177" s="165"/>
      <c r="F177" s="166">
        <f t="shared" si="21"/>
        <v>4008770</v>
      </c>
      <c r="G177" s="166">
        <f t="shared" si="21"/>
        <v>4008770</v>
      </c>
      <c r="H177" s="166">
        <f t="shared" si="21"/>
        <v>4008770</v>
      </c>
    </row>
    <row r="178" spans="1:8" ht="60.75" x14ac:dyDescent="0.25">
      <c r="A178" s="172" t="s">
        <v>721</v>
      </c>
      <c r="B178" s="165" t="s">
        <v>436</v>
      </c>
      <c r="C178" s="165" t="s">
        <v>399</v>
      </c>
      <c r="D178" s="165" t="s">
        <v>722</v>
      </c>
      <c r="E178" s="165"/>
      <c r="F178" s="166">
        <f t="shared" si="21"/>
        <v>4008770</v>
      </c>
      <c r="G178" s="166">
        <f t="shared" si="21"/>
        <v>4008770</v>
      </c>
      <c r="H178" s="166">
        <f t="shared" si="21"/>
        <v>4008770</v>
      </c>
    </row>
    <row r="179" spans="1:8" ht="30.75" x14ac:dyDescent="0.25">
      <c r="A179" s="121" t="s">
        <v>348</v>
      </c>
      <c r="B179" s="165" t="s">
        <v>436</v>
      </c>
      <c r="C179" s="165" t="s">
        <v>399</v>
      </c>
      <c r="D179" s="165" t="s">
        <v>722</v>
      </c>
      <c r="E179" s="165" t="s">
        <v>375</v>
      </c>
      <c r="F179" s="184">
        <v>4008770</v>
      </c>
      <c r="G179" s="184">
        <v>4008770</v>
      </c>
      <c r="H179" s="184">
        <v>4008770</v>
      </c>
    </row>
    <row r="180" spans="1:8" x14ac:dyDescent="0.25">
      <c r="A180" s="134" t="s">
        <v>466</v>
      </c>
      <c r="B180" s="163" t="s">
        <v>436</v>
      </c>
      <c r="C180" s="163" t="s">
        <v>409</v>
      </c>
      <c r="D180" s="163"/>
      <c r="E180" s="163"/>
      <c r="F180" s="164">
        <f t="shared" ref="F180:H183" si="22">F181</f>
        <v>42167319.68</v>
      </c>
      <c r="G180" s="164">
        <f t="shared" si="22"/>
        <v>42167319.68</v>
      </c>
      <c r="H180" s="164">
        <f t="shared" si="22"/>
        <v>42167319.68</v>
      </c>
    </row>
    <row r="181" spans="1:8" x14ac:dyDescent="0.25">
      <c r="A181" s="134" t="s">
        <v>402</v>
      </c>
      <c r="B181" s="163" t="s">
        <v>436</v>
      </c>
      <c r="C181" s="163" t="s">
        <v>409</v>
      </c>
      <c r="D181" s="163" t="s">
        <v>403</v>
      </c>
      <c r="E181" s="163"/>
      <c r="F181" s="164">
        <f t="shared" si="22"/>
        <v>42167319.68</v>
      </c>
      <c r="G181" s="164">
        <f t="shared" si="22"/>
        <v>42167319.68</v>
      </c>
      <c r="H181" s="164">
        <f t="shared" si="22"/>
        <v>42167319.68</v>
      </c>
    </row>
    <row r="182" spans="1:8" x14ac:dyDescent="0.25">
      <c r="A182" s="121" t="s">
        <v>422</v>
      </c>
      <c r="B182" s="165" t="s">
        <v>436</v>
      </c>
      <c r="C182" s="165" t="s">
        <v>409</v>
      </c>
      <c r="D182" s="165" t="s">
        <v>423</v>
      </c>
      <c r="E182" s="165"/>
      <c r="F182" s="166">
        <f>F183+F185</f>
        <v>42167319.68</v>
      </c>
      <c r="G182" s="166">
        <f>G183+G185</f>
        <v>42167319.68</v>
      </c>
      <c r="H182" s="166">
        <f>H183+H185</f>
        <v>42167319.68</v>
      </c>
    </row>
    <row r="183" spans="1:8" ht="30.75" x14ac:dyDescent="0.25">
      <c r="A183" s="121" t="s">
        <v>467</v>
      </c>
      <c r="B183" s="165" t="s">
        <v>436</v>
      </c>
      <c r="C183" s="165" t="s">
        <v>409</v>
      </c>
      <c r="D183" s="165" t="s">
        <v>468</v>
      </c>
      <c r="E183" s="165"/>
      <c r="F183" s="166">
        <f>F184</f>
        <v>42167319.68</v>
      </c>
      <c r="G183" s="166">
        <f t="shared" si="22"/>
        <v>42167319.68</v>
      </c>
      <c r="H183" s="166">
        <f t="shared" si="22"/>
        <v>42167319.68</v>
      </c>
    </row>
    <row r="184" spans="1:8" ht="30.75" x14ac:dyDescent="0.25">
      <c r="A184" s="121" t="s">
        <v>364</v>
      </c>
      <c r="B184" s="165" t="s">
        <v>436</v>
      </c>
      <c r="C184" s="165" t="s">
        <v>409</v>
      </c>
      <c r="D184" s="165" t="s">
        <v>468</v>
      </c>
      <c r="E184" s="165" t="s">
        <v>380</v>
      </c>
      <c r="F184" s="167">
        <v>42167319.68</v>
      </c>
      <c r="G184" s="167">
        <v>42167319.68</v>
      </c>
      <c r="H184" s="167">
        <v>42167319.68</v>
      </c>
    </row>
    <row r="185" spans="1:8" ht="30.75" hidden="1" x14ac:dyDescent="0.25">
      <c r="A185" s="121" t="s">
        <v>432</v>
      </c>
      <c r="B185" s="165" t="s">
        <v>436</v>
      </c>
      <c r="C185" s="165" t="s">
        <v>409</v>
      </c>
      <c r="D185" s="170" t="s">
        <v>433</v>
      </c>
      <c r="E185" s="155"/>
      <c r="F185" s="167">
        <f>F186</f>
        <v>0</v>
      </c>
      <c r="G185" s="167">
        <f>G186</f>
        <v>0</v>
      </c>
      <c r="H185" s="167">
        <f>H186</f>
        <v>0</v>
      </c>
    </row>
    <row r="186" spans="1:8" ht="30.75" hidden="1" x14ac:dyDescent="0.25">
      <c r="A186" s="121" t="s">
        <v>347</v>
      </c>
      <c r="B186" s="165" t="s">
        <v>436</v>
      </c>
      <c r="C186" s="165" t="s">
        <v>409</v>
      </c>
      <c r="D186" s="170" t="s">
        <v>433</v>
      </c>
      <c r="E186" s="155">
        <v>200</v>
      </c>
      <c r="F186" s="167">
        <v>0</v>
      </c>
      <c r="G186" s="167">
        <v>0</v>
      </c>
      <c r="H186" s="167">
        <v>0</v>
      </c>
    </row>
    <row r="187" spans="1:8" x14ac:dyDescent="0.25">
      <c r="A187" s="134" t="s">
        <v>469</v>
      </c>
      <c r="B187" s="163" t="s">
        <v>436</v>
      </c>
      <c r="C187" s="163" t="s">
        <v>413</v>
      </c>
      <c r="D187" s="163"/>
      <c r="E187" s="163"/>
      <c r="F187" s="164">
        <f t="shared" ref="F187:H189" si="23">F188</f>
        <v>13500000</v>
      </c>
      <c r="G187" s="164">
        <f t="shared" si="23"/>
        <v>13500000</v>
      </c>
      <c r="H187" s="164">
        <f t="shared" si="23"/>
        <v>13500000</v>
      </c>
    </row>
    <row r="188" spans="1:8" x14ac:dyDescent="0.25">
      <c r="A188" s="134" t="s">
        <v>402</v>
      </c>
      <c r="B188" s="163" t="s">
        <v>436</v>
      </c>
      <c r="C188" s="163" t="s">
        <v>413</v>
      </c>
      <c r="D188" s="163" t="s">
        <v>403</v>
      </c>
      <c r="E188" s="163"/>
      <c r="F188" s="164">
        <f t="shared" si="23"/>
        <v>13500000</v>
      </c>
      <c r="G188" s="164">
        <f t="shared" si="23"/>
        <v>13500000</v>
      </c>
      <c r="H188" s="164">
        <f t="shared" si="23"/>
        <v>13500000</v>
      </c>
    </row>
    <row r="189" spans="1:8" x14ac:dyDescent="0.25">
      <c r="A189" s="121" t="s">
        <v>422</v>
      </c>
      <c r="B189" s="165" t="s">
        <v>436</v>
      </c>
      <c r="C189" s="165" t="s">
        <v>413</v>
      </c>
      <c r="D189" s="165" t="s">
        <v>423</v>
      </c>
      <c r="E189" s="165"/>
      <c r="F189" s="166">
        <f>F190</f>
        <v>13500000</v>
      </c>
      <c r="G189" s="166">
        <f t="shared" si="23"/>
        <v>13500000</v>
      </c>
      <c r="H189" s="166">
        <f t="shared" si="23"/>
        <v>13500000</v>
      </c>
    </row>
    <row r="190" spans="1:8" ht="30.75" x14ac:dyDescent="0.25">
      <c r="A190" s="121" t="s">
        <v>467</v>
      </c>
      <c r="B190" s="165" t="s">
        <v>436</v>
      </c>
      <c r="C190" s="165" t="s">
        <v>413</v>
      </c>
      <c r="D190" s="165" t="s">
        <v>468</v>
      </c>
      <c r="E190" s="165"/>
      <c r="F190" s="166">
        <f>SUM(F191:F192)</f>
        <v>13500000</v>
      </c>
      <c r="G190" s="166">
        <f>SUM(G191:G192)</f>
        <v>13500000</v>
      </c>
      <c r="H190" s="166">
        <f>SUM(H191:H192)</f>
        <v>13500000</v>
      </c>
    </row>
    <row r="191" spans="1:8" ht="30.75" x14ac:dyDescent="0.25">
      <c r="A191" s="121" t="s">
        <v>347</v>
      </c>
      <c r="B191" s="165" t="s">
        <v>436</v>
      </c>
      <c r="C191" s="165" t="s">
        <v>413</v>
      </c>
      <c r="D191" s="165" t="s">
        <v>468</v>
      </c>
      <c r="E191" s="165" t="s">
        <v>373</v>
      </c>
      <c r="F191" s="380">
        <v>197734</v>
      </c>
      <c r="G191" s="380">
        <v>197734</v>
      </c>
      <c r="H191" s="380">
        <v>197734</v>
      </c>
    </row>
    <row r="192" spans="1:8" ht="30.75" x14ac:dyDescent="0.25">
      <c r="A192" s="121" t="s">
        <v>348</v>
      </c>
      <c r="B192" s="165" t="s">
        <v>436</v>
      </c>
      <c r="C192" s="165" t="s">
        <v>413</v>
      </c>
      <c r="D192" s="165" t="s">
        <v>468</v>
      </c>
      <c r="E192" s="165" t="s">
        <v>375</v>
      </c>
      <c r="F192" s="380">
        <v>13302266</v>
      </c>
      <c r="G192" s="380">
        <v>13302266</v>
      </c>
      <c r="H192" s="380">
        <v>13302266</v>
      </c>
    </row>
    <row r="193" spans="1:33" s="160" customFormat="1" ht="31.5" x14ac:dyDescent="0.25">
      <c r="A193" s="134" t="s">
        <v>470</v>
      </c>
      <c r="B193" s="163" t="s">
        <v>436</v>
      </c>
      <c r="C193" s="163" t="s">
        <v>417</v>
      </c>
      <c r="D193" s="163"/>
      <c r="E193" s="163"/>
      <c r="F193" s="164">
        <f>F194</f>
        <v>5043844.9399999995</v>
      </c>
      <c r="G193" s="164">
        <f>G194</f>
        <v>5043844.9399999995</v>
      </c>
      <c r="H193" s="164">
        <f>H194</f>
        <v>5043844.9399999995</v>
      </c>
      <c r="I193" s="1"/>
      <c r="J193" s="377"/>
      <c r="K193" s="377"/>
      <c r="L193" s="412"/>
      <c r="M193" s="161"/>
      <c r="N193" s="161"/>
      <c r="O193" s="161"/>
      <c r="P193" s="161"/>
      <c r="Q193" s="161"/>
      <c r="R193" s="161"/>
      <c r="S193" s="161"/>
      <c r="T193" s="161"/>
      <c r="U193" s="161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</row>
    <row r="194" spans="1:33" s="160" customFormat="1" x14ac:dyDescent="0.25">
      <c r="A194" s="134" t="s">
        <v>402</v>
      </c>
      <c r="B194" s="163" t="s">
        <v>436</v>
      </c>
      <c r="C194" s="163" t="s">
        <v>417</v>
      </c>
      <c r="D194" s="163" t="s">
        <v>403</v>
      </c>
      <c r="E194" s="163"/>
      <c r="F194" s="164">
        <f>F195+F198</f>
        <v>5043844.9399999995</v>
      </c>
      <c r="G194" s="164">
        <f>G195+G198</f>
        <v>5043844.9399999995</v>
      </c>
      <c r="H194" s="164">
        <f>H195+H198</f>
        <v>5043844.9399999995</v>
      </c>
      <c r="I194" s="1"/>
      <c r="J194" s="377"/>
      <c r="K194" s="377"/>
      <c r="L194" s="412"/>
      <c r="M194" s="161"/>
      <c r="N194" s="161"/>
      <c r="O194" s="161"/>
      <c r="P194" s="161"/>
      <c r="Q194" s="161"/>
      <c r="R194" s="161"/>
      <c r="S194" s="161"/>
      <c r="T194" s="161"/>
      <c r="U194" s="161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</row>
    <row r="195" spans="1:33" s="160" customFormat="1" ht="30.75" x14ac:dyDescent="0.25">
      <c r="A195" s="121" t="s">
        <v>404</v>
      </c>
      <c r="B195" s="165" t="s">
        <v>436</v>
      </c>
      <c r="C195" s="165" t="s">
        <v>417</v>
      </c>
      <c r="D195" s="165" t="s">
        <v>405</v>
      </c>
      <c r="E195" s="165"/>
      <c r="F195" s="166">
        <f t="shared" ref="F195:H196" si="24">F196</f>
        <v>3630536.94</v>
      </c>
      <c r="G195" s="166">
        <f t="shared" si="24"/>
        <v>3630536.94</v>
      </c>
      <c r="H195" s="166">
        <f t="shared" si="24"/>
        <v>3630536.94</v>
      </c>
      <c r="I195" s="1"/>
      <c r="J195" s="377"/>
      <c r="K195" s="377"/>
      <c r="L195" s="412"/>
      <c r="M195" s="161"/>
      <c r="N195" s="161"/>
      <c r="O195" s="161"/>
      <c r="P195" s="161"/>
      <c r="Q195" s="161"/>
      <c r="R195" s="161"/>
      <c r="S195" s="161"/>
      <c r="T195" s="161"/>
      <c r="U195" s="161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</row>
    <row r="196" spans="1:33" s="160" customFormat="1" ht="30.75" x14ac:dyDescent="0.25">
      <c r="A196" s="121" t="s">
        <v>414</v>
      </c>
      <c r="B196" s="165" t="s">
        <v>436</v>
      </c>
      <c r="C196" s="165" t="s">
        <v>417</v>
      </c>
      <c r="D196" s="165" t="s">
        <v>415</v>
      </c>
      <c r="E196" s="165"/>
      <c r="F196" s="166">
        <f t="shared" si="24"/>
        <v>3630536.94</v>
      </c>
      <c r="G196" s="166">
        <f t="shared" si="24"/>
        <v>3630536.94</v>
      </c>
      <c r="H196" s="166">
        <f t="shared" si="24"/>
        <v>3630536.94</v>
      </c>
      <c r="I196" s="1"/>
      <c r="J196" s="377"/>
      <c r="K196" s="377"/>
      <c r="L196" s="412"/>
      <c r="M196" s="161"/>
      <c r="N196" s="161"/>
      <c r="O196" s="161"/>
      <c r="P196" s="161"/>
      <c r="Q196" s="161"/>
      <c r="R196" s="161"/>
      <c r="S196" s="161"/>
      <c r="T196" s="161"/>
      <c r="U196" s="161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</row>
    <row r="197" spans="1:33" s="160" customFormat="1" ht="75.75" x14ac:dyDescent="0.25">
      <c r="A197" s="121" t="s">
        <v>346</v>
      </c>
      <c r="B197" s="165" t="s">
        <v>436</v>
      </c>
      <c r="C197" s="165" t="s">
        <v>417</v>
      </c>
      <c r="D197" s="165" t="s">
        <v>415</v>
      </c>
      <c r="E197" s="165" t="s">
        <v>370</v>
      </c>
      <c r="F197" s="185">
        <v>3630536.94</v>
      </c>
      <c r="G197" s="185">
        <v>3630536.94</v>
      </c>
      <c r="H197" s="185">
        <v>3630536.94</v>
      </c>
      <c r="I197" s="1"/>
      <c r="J197" s="377"/>
      <c r="K197" s="377"/>
      <c r="L197" s="412"/>
      <c r="M197" s="161"/>
      <c r="N197" s="161"/>
      <c r="O197" s="161"/>
      <c r="P197" s="161"/>
      <c r="Q197" s="161"/>
      <c r="R197" s="161"/>
      <c r="S197" s="161"/>
      <c r="T197" s="161"/>
      <c r="U197" s="161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</row>
    <row r="198" spans="1:33" x14ac:dyDescent="0.25">
      <c r="A198" s="121" t="s">
        <v>422</v>
      </c>
      <c r="B198" s="165" t="s">
        <v>436</v>
      </c>
      <c r="C198" s="165" t="s">
        <v>417</v>
      </c>
      <c r="D198" s="165" t="s">
        <v>423</v>
      </c>
      <c r="E198" s="165"/>
      <c r="F198" s="166">
        <f>F199</f>
        <v>1413308</v>
      </c>
      <c r="G198" s="166">
        <f>G199</f>
        <v>1413308</v>
      </c>
      <c r="H198" s="166">
        <f>H199</f>
        <v>1413308</v>
      </c>
    </row>
    <row r="199" spans="1:33" ht="30.75" x14ac:dyDescent="0.25">
      <c r="A199" s="121" t="s">
        <v>723</v>
      </c>
      <c r="B199" s="165" t="s">
        <v>436</v>
      </c>
      <c r="C199" s="165" t="s">
        <v>417</v>
      </c>
      <c r="D199" s="165" t="s">
        <v>724</v>
      </c>
      <c r="E199" s="165"/>
      <c r="F199" s="166">
        <f>F200+F201</f>
        <v>1413308</v>
      </c>
      <c r="G199" s="166">
        <f>G200+G201</f>
        <v>1413308</v>
      </c>
      <c r="H199" s="166">
        <f>H200+H201</f>
        <v>1413308</v>
      </c>
    </row>
    <row r="200" spans="1:33" ht="30.75" hidden="1" x14ac:dyDescent="0.25">
      <c r="A200" s="121" t="s">
        <v>347</v>
      </c>
      <c r="B200" s="165" t="s">
        <v>436</v>
      </c>
      <c r="C200" s="165" t="s">
        <v>417</v>
      </c>
      <c r="D200" s="165" t="s">
        <v>468</v>
      </c>
      <c r="E200" s="165" t="s">
        <v>373</v>
      </c>
      <c r="F200" s="167"/>
      <c r="G200" s="167"/>
      <c r="H200" s="167"/>
      <c r="M200" s="381"/>
      <c r="N200" s="381"/>
      <c r="O200" s="381"/>
      <c r="Q200" s="381"/>
      <c r="R200" s="381"/>
      <c r="T200" s="381"/>
      <c r="W200" s="381"/>
      <c r="AA200" s="381"/>
    </row>
    <row r="201" spans="1:33" ht="30.75" x14ac:dyDescent="0.25">
      <c r="A201" s="121" t="s">
        <v>348</v>
      </c>
      <c r="B201" s="165" t="s">
        <v>436</v>
      </c>
      <c r="C201" s="165" t="s">
        <v>417</v>
      </c>
      <c r="D201" s="165" t="s">
        <v>724</v>
      </c>
      <c r="E201" s="165" t="s">
        <v>375</v>
      </c>
      <c r="F201" s="184">
        <v>1413308</v>
      </c>
      <c r="G201" s="184">
        <v>1413308</v>
      </c>
      <c r="H201" s="184">
        <v>1413308</v>
      </c>
      <c r="M201" s="381"/>
      <c r="N201" s="381"/>
      <c r="O201" s="381"/>
      <c r="Q201" s="381"/>
      <c r="R201" s="381"/>
      <c r="T201" s="381"/>
      <c r="W201" s="381"/>
      <c r="AA201" s="381"/>
    </row>
    <row r="202" spans="1:33" x14ac:dyDescent="0.25">
      <c r="A202" s="134" t="s">
        <v>471</v>
      </c>
      <c r="B202" s="163" t="s">
        <v>421</v>
      </c>
      <c r="C202" s="163"/>
      <c r="D202" s="163"/>
      <c r="E202" s="173"/>
      <c r="F202" s="169">
        <f>F203</f>
        <v>31006806.759999998</v>
      </c>
      <c r="G202" s="169">
        <f t="shared" ref="G202:H204" si="25">G203</f>
        <v>0</v>
      </c>
      <c r="H202" s="169">
        <f t="shared" si="25"/>
        <v>0</v>
      </c>
    </row>
    <row r="203" spans="1:33" x14ac:dyDescent="0.25">
      <c r="A203" s="134" t="s">
        <v>472</v>
      </c>
      <c r="B203" s="163" t="s">
        <v>421</v>
      </c>
      <c r="C203" s="163" t="s">
        <v>399</v>
      </c>
      <c r="D203" s="163"/>
      <c r="E203" s="173"/>
      <c r="F203" s="169">
        <f>F204</f>
        <v>31006806.759999998</v>
      </c>
      <c r="G203" s="169">
        <f t="shared" si="25"/>
        <v>0</v>
      </c>
      <c r="H203" s="169">
        <f t="shared" si="25"/>
        <v>0</v>
      </c>
    </row>
    <row r="204" spans="1:33" x14ac:dyDescent="0.25">
      <c r="A204" s="134" t="s">
        <v>402</v>
      </c>
      <c r="B204" s="163" t="s">
        <v>421</v>
      </c>
      <c r="C204" s="163" t="s">
        <v>399</v>
      </c>
      <c r="D204" s="174" t="s">
        <v>403</v>
      </c>
      <c r="E204" s="173"/>
      <c r="F204" s="169">
        <f>F205</f>
        <v>31006806.759999998</v>
      </c>
      <c r="G204" s="169">
        <f t="shared" si="25"/>
        <v>0</v>
      </c>
      <c r="H204" s="169">
        <f t="shared" si="25"/>
        <v>0</v>
      </c>
    </row>
    <row r="205" spans="1:33" x14ac:dyDescent="0.25">
      <c r="A205" s="121" t="s">
        <v>422</v>
      </c>
      <c r="B205" s="165" t="s">
        <v>421</v>
      </c>
      <c r="C205" s="165" t="s">
        <v>399</v>
      </c>
      <c r="D205" s="165" t="s">
        <v>423</v>
      </c>
      <c r="E205" s="175"/>
      <c r="F205" s="167">
        <f>F206+F210</f>
        <v>31006806.759999998</v>
      </c>
      <c r="G205" s="167">
        <f t="shared" ref="G205:H205" si="26">G206+G210</f>
        <v>0</v>
      </c>
      <c r="H205" s="167">
        <f t="shared" si="26"/>
        <v>0</v>
      </c>
    </row>
    <row r="206" spans="1:33" x14ac:dyDescent="0.25">
      <c r="A206" s="121" t="s">
        <v>473</v>
      </c>
      <c r="B206" s="165" t="s">
        <v>421</v>
      </c>
      <c r="C206" s="165" t="s">
        <v>399</v>
      </c>
      <c r="D206" s="165" t="s">
        <v>474</v>
      </c>
      <c r="E206" s="175"/>
      <c r="F206" s="167">
        <f>F209+F207+F208</f>
        <v>31006806.759999998</v>
      </c>
      <c r="G206" s="167">
        <f>G209+G207+G208</f>
        <v>0</v>
      </c>
      <c r="H206" s="167">
        <f>H209+H207+H208</f>
        <v>0</v>
      </c>
    </row>
    <row r="207" spans="1:33" ht="30.75" x14ac:dyDescent="0.25">
      <c r="A207" s="121" t="s">
        <v>347</v>
      </c>
      <c r="B207" s="165" t="s">
        <v>421</v>
      </c>
      <c r="C207" s="165" t="s">
        <v>399</v>
      </c>
      <c r="D207" s="165" t="s">
        <v>474</v>
      </c>
      <c r="E207" s="175" t="s">
        <v>373</v>
      </c>
      <c r="F207" s="167">
        <f>21704771+9302035.76</f>
        <v>31006806.759999998</v>
      </c>
      <c r="G207" s="167">
        <v>0</v>
      </c>
      <c r="H207" s="167">
        <v>0</v>
      </c>
    </row>
    <row r="208" spans="1:33" ht="30.75" hidden="1" x14ac:dyDescent="0.25">
      <c r="A208" s="121" t="s">
        <v>348</v>
      </c>
      <c r="B208" s="165" t="s">
        <v>421</v>
      </c>
      <c r="C208" s="165" t="s">
        <v>399</v>
      </c>
      <c r="D208" s="165" t="s">
        <v>474</v>
      </c>
      <c r="E208" s="175" t="s">
        <v>375</v>
      </c>
      <c r="F208" s="167">
        <v>0</v>
      </c>
      <c r="G208" s="167">
        <v>0</v>
      </c>
      <c r="H208" s="167">
        <v>0</v>
      </c>
    </row>
    <row r="209" spans="1:10" ht="30.75" hidden="1" x14ac:dyDescent="0.25">
      <c r="A209" s="121" t="s">
        <v>364</v>
      </c>
      <c r="B209" s="165" t="s">
        <v>421</v>
      </c>
      <c r="C209" s="165" t="s">
        <v>399</v>
      </c>
      <c r="D209" s="165" t="s">
        <v>474</v>
      </c>
      <c r="E209" s="175" t="s">
        <v>380</v>
      </c>
      <c r="F209" s="167">
        <v>0</v>
      </c>
      <c r="G209" s="167">
        <v>0</v>
      </c>
      <c r="H209" s="167">
        <v>0</v>
      </c>
    </row>
    <row r="210" spans="1:10" ht="30.75" hidden="1" x14ac:dyDescent="0.25">
      <c r="A210" s="121" t="s">
        <v>432</v>
      </c>
      <c r="B210" s="165" t="s">
        <v>421</v>
      </c>
      <c r="C210" s="165" t="s">
        <v>399</v>
      </c>
      <c r="D210" s="165" t="s">
        <v>433</v>
      </c>
      <c r="E210" s="175"/>
      <c r="F210" s="167">
        <f>F211</f>
        <v>0</v>
      </c>
      <c r="G210" s="167">
        <f t="shared" ref="G210:H210" si="27">G211</f>
        <v>0</v>
      </c>
      <c r="H210" s="167">
        <f t="shared" si="27"/>
        <v>0</v>
      </c>
    </row>
    <row r="211" spans="1:10" ht="30.75" hidden="1" x14ac:dyDescent="0.25">
      <c r="A211" s="121" t="s">
        <v>347</v>
      </c>
      <c r="B211" s="165" t="s">
        <v>421</v>
      </c>
      <c r="C211" s="165" t="s">
        <v>399</v>
      </c>
      <c r="D211" s="165" t="s">
        <v>433</v>
      </c>
      <c r="E211" s="175" t="s">
        <v>373</v>
      </c>
      <c r="F211" s="167">
        <f>21704771-21704771</f>
        <v>0</v>
      </c>
      <c r="G211" s="167">
        <v>0</v>
      </c>
      <c r="H211" s="167"/>
    </row>
    <row r="212" spans="1:10" ht="63" x14ac:dyDescent="0.25">
      <c r="A212" s="176" t="s">
        <v>475</v>
      </c>
      <c r="B212" s="174" t="s">
        <v>476</v>
      </c>
      <c r="C212" s="174"/>
      <c r="D212" s="174"/>
      <c r="E212" s="177"/>
      <c r="F212" s="178">
        <f t="shared" ref="F212:H215" si="28">F213</f>
        <v>349511490.73000002</v>
      </c>
      <c r="G212" s="178">
        <f t="shared" si="28"/>
        <v>0</v>
      </c>
      <c r="H212" s="178">
        <f t="shared" si="28"/>
        <v>0</v>
      </c>
    </row>
    <row r="213" spans="1:10" ht="31.5" x14ac:dyDescent="0.25">
      <c r="A213" s="179" t="s">
        <v>477</v>
      </c>
      <c r="B213" s="174" t="s">
        <v>476</v>
      </c>
      <c r="C213" s="174" t="s">
        <v>409</v>
      </c>
      <c r="D213" s="174"/>
      <c r="E213" s="174"/>
      <c r="F213" s="178">
        <f t="shared" si="28"/>
        <v>349511490.73000002</v>
      </c>
      <c r="G213" s="178">
        <f t="shared" si="28"/>
        <v>0</v>
      </c>
      <c r="H213" s="178">
        <f t="shared" si="28"/>
        <v>0</v>
      </c>
    </row>
    <row r="214" spans="1:10" x14ac:dyDescent="0.25">
      <c r="A214" s="134" t="s">
        <v>402</v>
      </c>
      <c r="B214" s="174" t="s">
        <v>476</v>
      </c>
      <c r="C214" s="174" t="s">
        <v>409</v>
      </c>
      <c r="D214" s="174" t="s">
        <v>403</v>
      </c>
      <c r="E214" s="174"/>
      <c r="F214" s="178">
        <f t="shared" si="28"/>
        <v>349511490.73000002</v>
      </c>
      <c r="G214" s="178">
        <f t="shared" si="28"/>
        <v>0</v>
      </c>
      <c r="H214" s="178">
        <f t="shared" si="28"/>
        <v>0</v>
      </c>
    </row>
    <row r="215" spans="1:10" x14ac:dyDescent="0.25">
      <c r="A215" s="121" t="s">
        <v>478</v>
      </c>
      <c r="B215" s="180" t="s">
        <v>476</v>
      </c>
      <c r="C215" s="180" t="s">
        <v>409</v>
      </c>
      <c r="D215" s="180" t="s">
        <v>479</v>
      </c>
      <c r="E215" s="180"/>
      <c r="F215" s="40">
        <f>F216+F218</f>
        <v>349511490.73000002</v>
      </c>
      <c r="G215" s="40">
        <f t="shared" si="28"/>
        <v>0</v>
      </c>
      <c r="H215" s="40">
        <f t="shared" si="28"/>
        <v>0</v>
      </c>
    </row>
    <row r="216" spans="1:10" ht="30" x14ac:dyDescent="0.25">
      <c r="A216" s="181" t="s">
        <v>480</v>
      </c>
      <c r="B216" s="180" t="s">
        <v>476</v>
      </c>
      <c r="C216" s="180" t="s">
        <v>409</v>
      </c>
      <c r="D216" s="180" t="s">
        <v>481</v>
      </c>
      <c r="E216" s="180"/>
      <c r="F216" s="40">
        <f>F217</f>
        <v>210945000</v>
      </c>
      <c r="G216" s="40">
        <f>G217</f>
        <v>0</v>
      </c>
      <c r="H216" s="40">
        <f>H217</f>
        <v>0</v>
      </c>
    </row>
    <row r="217" spans="1:10" x14ac:dyDescent="0.25">
      <c r="A217" s="181" t="s">
        <v>478</v>
      </c>
      <c r="B217" s="180" t="s">
        <v>476</v>
      </c>
      <c r="C217" s="180" t="s">
        <v>409</v>
      </c>
      <c r="D217" s="180" t="s">
        <v>481</v>
      </c>
      <c r="E217" s="180" t="s">
        <v>482</v>
      </c>
      <c r="F217" s="40">
        <v>210945000</v>
      </c>
      <c r="G217" s="167">
        <v>0</v>
      </c>
      <c r="H217" s="167">
        <v>0</v>
      </c>
    </row>
    <row r="218" spans="1:10" ht="30.75" x14ac:dyDescent="0.25">
      <c r="A218" s="182" t="s">
        <v>483</v>
      </c>
      <c r="B218" s="180" t="s">
        <v>476</v>
      </c>
      <c r="C218" s="180" t="s">
        <v>409</v>
      </c>
      <c r="D218" s="183">
        <v>9960088520</v>
      </c>
      <c r="E218" s="183"/>
      <c r="F218" s="167">
        <f>F219</f>
        <v>138566490.72999999</v>
      </c>
      <c r="G218" s="167">
        <f>G219</f>
        <v>0</v>
      </c>
      <c r="H218" s="167">
        <f>H219</f>
        <v>0</v>
      </c>
    </row>
    <row r="219" spans="1:10" x14ac:dyDescent="0.25">
      <c r="A219" s="181" t="s">
        <v>478</v>
      </c>
      <c r="B219" s="180" t="s">
        <v>476</v>
      </c>
      <c r="C219" s="180" t="s">
        <v>409</v>
      </c>
      <c r="D219" s="183">
        <v>9960088520</v>
      </c>
      <c r="E219" s="183">
        <v>500</v>
      </c>
      <c r="F219" s="167">
        <v>138566490.72999999</v>
      </c>
      <c r="G219" s="167">
        <v>0</v>
      </c>
      <c r="H219" s="167">
        <v>0</v>
      </c>
      <c r="I219" s="364"/>
      <c r="J219" s="152"/>
    </row>
  </sheetData>
  <mergeCells count="1">
    <mergeCell ref="A9:H9"/>
  </mergeCells>
  <pageMargins left="0.70866141732283472" right="0.70866141732283472" top="0.74803149606299213" bottom="0.74803149606299213" header="0.31496062992125984" footer="0.31496062992125984"/>
  <pageSetup paperSize="9" scale="49" fitToHeight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4"/>
  <sheetViews>
    <sheetView topLeftCell="G1" zoomScaleNormal="100" workbookViewId="0">
      <selection activeCell="J8" sqref="J8"/>
    </sheetView>
  </sheetViews>
  <sheetFormatPr defaultColWidth="9.140625" defaultRowHeight="15.75" x14ac:dyDescent="0.25"/>
  <cols>
    <col min="1" max="1" width="60.85546875" style="2" customWidth="1"/>
    <col min="2" max="2" width="6.140625" style="186" customWidth="1"/>
    <col min="3" max="3" width="6" style="186" customWidth="1"/>
    <col min="4" max="4" width="17.5703125" style="2" customWidth="1"/>
    <col min="5" max="5" width="8" style="2" customWidth="1"/>
    <col min="6" max="6" width="19.28515625" style="187" customWidth="1"/>
    <col min="7" max="7" width="21" style="191" customWidth="1"/>
    <col min="8" max="8" width="21" style="146" customWidth="1"/>
    <col min="9" max="9" width="9.140625" style="1" customWidth="1"/>
    <col min="10" max="10" width="19.140625" style="1" customWidth="1"/>
    <col min="11" max="11" width="18.7109375" style="1" customWidth="1"/>
    <col min="12" max="13" width="20.42578125" style="1" customWidth="1"/>
    <col min="14" max="16" width="19.42578125" style="1" customWidth="1"/>
    <col min="17" max="17" width="9.140625" style="1"/>
    <col min="18" max="20" width="15.140625" style="1" customWidth="1"/>
    <col min="21" max="16384" width="9.140625" style="1"/>
  </cols>
  <sheetData>
    <row r="1" spans="1:16" ht="15" x14ac:dyDescent="0.25">
      <c r="G1" s="187"/>
      <c r="H1" s="187"/>
    </row>
    <row r="2" spans="1:16" ht="18.75" x14ac:dyDescent="0.3">
      <c r="D2" s="188"/>
      <c r="G2" s="189" t="s">
        <v>718</v>
      </c>
      <c r="H2" s="187"/>
    </row>
    <row r="3" spans="1:16" ht="18.75" x14ac:dyDescent="0.3">
      <c r="D3" s="188"/>
      <c r="G3" s="189" t="s">
        <v>394</v>
      </c>
      <c r="H3" s="187"/>
    </row>
    <row r="4" spans="1:16" ht="18.75" x14ac:dyDescent="0.3">
      <c r="D4" s="188"/>
      <c r="G4" s="189" t="s">
        <v>37</v>
      </c>
      <c r="H4" s="187"/>
    </row>
    <row r="5" spans="1:16" ht="18.75" x14ac:dyDescent="0.3">
      <c r="D5" s="188"/>
      <c r="G5" s="189" t="s">
        <v>38</v>
      </c>
      <c r="H5" s="187"/>
    </row>
    <row r="6" spans="1:16" ht="18.75" x14ac:dyDescent="0.3">
      <c r="D6" s="188"/>
      <c r="G6" s="189" t="s">
        <v>39</v>
      </c>
      <c r="H6" s="187"/>
    </row>
    <row r="7" spans="1:16" ht="18.75" x14ac:dyDescent="0.3">
      <c r="D7" s="188"/>
      <c r="G7" s="189" t="s">
        <v>874</v>
      </c>
      <c r="H7" s="187"/>
    </row>
    <row r="8" spans="1:16" ht="18.75" x14ac:dyDescent="0.3">
      <c r="D8" s="188"/>
      <c r="G8" s="189" t="s">
        <v>870</v>
      </c>
      <c r="H8" s="187"/>
    </row>
    <row r="9" spans="1:16" ht="15" x14ac:dyDescent="0.25">
      <c r="G9" s="187"/>
      <c r="H9" s="187"/>
    </row>
    <row r="11" spans="1:16" ht="59.25" customHeight="1" x14ac:dyDescent="0.25">
      <c r="A11" s="423" t="s">
        <v>739</v>
      </c>
      <c r="B11" s="423"/>
      <c r="C11" s="423"/>
      <c r="D11" s="423"/>
      <c r="E11" s="423"/>
      <c r="F11" s="423"/>
      <c r="G11" s="423"/>
      <c r="H11" s="423"/>
      <c r="M11" s="103"/>
    </row>
    <row r="13" spans="1:16" x14ac:dyDescent="0.25">
      <c r="F13" s="190"/>
      <c r="H13" s="190" t="s">
        <v>338</v>
      </c>
    </row>
    <row r="14" spans="1:16" s="145" customFormat="1" ht="30" x14ac:dyDescent="0.25">
      <c r="A14" s="107" t="s">
        <v>41</v>
      </c>
      <c r="B14" s="192" t="s">
        <v>395</v>
      </c>
      <c r="C14" s="192" t="s">
        <v>396</v>
      </c>
      <c r="D14" s="107" t="s">
        <v>339</v>
      </c>
      <c r="E14" s="107" t="s">
        <v>340</v>
      </c>
      <c r="F14" s="156" t="s">
        <v>42</v>
      </c>
      <c r="G14" s="156" t="s">
        <v>326</v>
      </c>
      <c r="H14" s="156" t="s">
        <v>729</v>
      </c>
    </row>
    <row r="15" spans="1:16" s="143" customFormat="1" x14ac:dyDescent="0.25">
      <c r="A15" s="193" t="s">
        <v>341</v>
      </c>
      <c r="B15" s="194"/>
      <c r="C15" s="194"/>
      <c r="D15" s="110"/>
      <c r="E15" s="110"/>
      <c r="F15" s="195">
        <f>F16+F69+F77+F106+F111+F116+F169+F184+F242+F260</f>
        <v>3271218493.838119</v>
      </c>
      <c r="G15" s="195">
        <f t="shared" ref="G15:H15" si="0">G16+G69+G77+G106+G111+G116+G169+G184+G242+G260</f>
        <v>2555279537.4700003</v>
      </c>
      <c r="H15" s="195">
        <f t="shared" si="0"/>
        <v>2591859342.0500002</v>
      </c>
      <c r="J15" s="144"/>
      <c r="K15" s="144"/>
      <c r="L15" s="144"/>
      <c r="M15" s="144"/>
      <c r="N15" s="144"/>
      <c r="O15" s="144"/>
      <c r="P15" s="144"/>
    </row>
    <row r="16" spans="1:16" x14ac:dyDescent="0.25">
      <c r="A16" s="134" t="s">
        <v>398</v>
      </c>
      <c r="B16" s="163" t="s">
        <v>399</v>
      </c>
      <c r="C16" s="163"/>
      <c r="D16" s="163"/>
      <c r="E16" s="163"/>
      <c r="F16" s="164">
        <f>F17+F21+F27+F33+F42+F46+F38</f>
        <v>873799590.14811873</v>
      </c>
      <c r="G16" s="164">
        <f>G17+G21+G27+G33+G42+G46+G38</f>
        <v>783499445.72000003</v>
      </c>
      <c r="H16" s="164">
        <f>H17+H21+H27+H33+H42+H46+H38</f>
        <v>783668070.72000003</v>
      </c>
      <c r="M16" s="103"/>
      <c r="N16" s="103"/>
    </row>
    <row r="17" spans="1:14" ht="47.25" x14ac:dyDescent="0.25">
      <c r="A17" s="134" t="s">
        <v>400</v>
      </c>
      <c r="B17" s="163" t="s">
        <v>399</v>
      </c>
      <c r="C17" s="163" t="s">
        <v>401</v>
      </c>
      <c r="D17" s="163"/>
      <c r="E17" s="163"/>
      <c r="F17" s="164">
        <f t="shared" ref="F17:H19" si="1">F18</f>
        <v>8254050</v>
      </c>
      <c r="G17" s="164">
        <f t="shared" si="1"/>
        <v>8183550</v>
      </c>
      <c r="H17" s="164">
        <f t="shared" si="1"/>
        <v>8269250</v>
      </c>
      <c r="N17" s="103"/>
    </row>
    <row r="18" spans="1:14" s="196" customFormat="1" x14ac:dyDescent="0.25">
      <c r="A18" s="134" t="s">
        <v>402</v>
      </c>
      <c r="B18" s="163" t="s">
        <v>399</v>
      </c>
      <c r="C18" s="163" t="s">
        <v>401</v>
      </c>
      <c r="D18" s="163" t="s">
        <v>403</v>
      </c>
      <c r="E18" s="163"/>
      <c r="F18" s="164">
        <f t="shared" si="1"/>
        <v>8254050</v>
      </c>
      <c r="G18" s="164">
        <f t="shared" si="1"/>
        <v>8183550</v>
      </c>
      <c r="H18" s="164">
        <f t="shared" si="1"/>
        <v>8269250</v>
      </c>
    </row>
    <row r="19" spans="1:14" ht="30.75" x14ac:dyDescent="0.25">
      <c r="A19" s="121" t="s">
        <v>404</v>
      </c>
      <c r="B19" s="165" t="s">
        <v>399</v>
      </c>
      <c r="C19" s="165" t="s">
        <v>401</v>
      </c>
      <c r="D19" s="165" t="s">
        <v>405</v>
      </c>
      <c r="E19" s="165"/>
      <c r="F19" s="166">
        <f t="shared" si="1"/>
        <v>8254050</v>
      </c>
      <c r="G19" s="166">
        <f t="shared" si="1"/>
        <v>8183550</v>
      </c>
      <c r="H19" s="166">
        <f t="shared" si="1"/>
        <v>8269250</v>
      </c>
    </row>
    <row r="20" spans="1:14" ht="75.75" x14ac:dyDescent="0.25">
      <c r="A20" s="121" t="s">
        <v>346</v>
      </c>
      <c r="B20" s="165" t="s">
        <v>399</v>
      </c>
      <c r="C20" s="165" t="s">
        <v>401</v>
      </c>
      <c r="D20" s="165" t="s">
        <v>405</v>
      </c>
      <c r="E20" s="165" t="s">
        <v>370</v>
      </c>
      <c r="F20" s="197">
        <f>'Приложение 4'!F19</f>
        <v>8254050</v>
      </c>
      <c r="G20" s="197">
        <f>'Приложение 4'!G19</f>
        <v>8183550</v>
      </c>
      <c r="H20" s="197">
        <f>'Приложение 4'!H19</f>
        <v>8269250</v>
      </c>
    </row>
    <row r="21" spans="1:14" s="196" customFormat="1" ht="63" x14ac:dyDescent="0.25">
      <c r="A21" s="134" t="s">
        <v>408</v>
      </c>
      <c r="B21" s="163" t="s">
        <v>399</v>
      </c>
      <c r="C21" s="163" t="s">
        <v>409</v>
      </c>
      <c r="D21" s="163"/>
      <c r="E21" s="163"/>
      <c r="F21" s="164">
        <f t="shared" ref="F21:H22" si="2">F22</f>
        <v>4178564.08</v>
      </c>
      <c r="G21" s="164">
        <f t="shared" si="2"/>
        <v>4296164.08</v>
      </c>
      <c r="H21" s="164">
        <f t="shared" si="2"/>
        <v>4296164.08</v>
      </c>
    </row>
    <row r="22" spans="1:14" x14ac:dyDescent="0.25">
      <c r="A22" s="134" t="s">
        <v>402</v>
      </c>
      <c r="B22" s="163" t="s">
        <v>399</v>
      </c>
      <c r="C22" s="163" t="s">
        <v>409</v>
      </c>
      <c r="D22" s="163" t="s">
        <v>403</v>
      </c>
      <c r="E22" s="163"/>
      <c r="F22" s="164">
        <f t="shared" si="2"/>
        <v>4178564.08</v>
      </c>
      <c r="G22" s="164">
        <f t="shared" si="2"/>
        <v>4296164.08</v>
      </c>
      <c r="H22" s="164">
        <f t="shared" si="2"/>
        <v>4296164.08</v>
      </c>
    </row>
    <row r="23" spans="1:14" ht="30.75" x14ac:dyDescent="0.25">
      <c r="A23" s="121" t="s">
        <v>404</v>
      </c>
      <c r="B23" s="165" t="s">
        <v>399</v>
      </c>
      <c r="C23" s="165" t="s">
        <v>409</v>
      </c>
      <c r="D23" s="165" t="s">
        <v>405</v>
      </c>
      <c r="E23" s="165"/>
      <c r="F23" s="166">
        <f>F24+F25+F26</f>
        <v>4178564.08</v>
      </c>
      <c r="G23" s="166">
        <f>G24+G25+G26</f>
        <v>4296164.08</v>
      </c>
      <c r="H23" s="166">
        <f>H24+H25+H26</f>
        <v>4296164.08</v>
      </c>
    </row>
    <row r="24" spans="1:14" ht="75.75" x14ac:dyDescent="0.25">
      <c r="A24" s="121" t="s">
        <v>346</v>
      </c>
      <c r="B24" s="165" t="s">
        <v>399</v>
      </c>
      <c r="C24" s="165" t="s">
        <v>409</v>
      </c>
      <c r="D24" s="165" t="s">
        <v>405</v>
      </c>
      <c r="E24" s="165" t="s">
        <v>370</v>
      </c>
      <c r="F24" s="166">
        <f>'Приложение 4'!F24</f>
        <v>614001.07999999996</v>
      </c>
      <c r="G24" s="166">
        <f>'Приложение 4'!G24</f>
        <v>614001.07999999996</v>
      </c>
      <c r="H24" s="166">
        <f>'Приложение 4'!H24</f>
        <v>614001.07999999996</v>
      </c>
    </row>
    <row r="25" spans="1:14" ht="30.75" x14ac:dyDescent="0.25">
      <c r="A25" s="121" t="s">
        <v>347</v>
      </c>
      <c r="B25" s="165" t="s">
        <v>399</v>
      </c>
      <c r="C25" s="165" t="s">
        <v>409</v>
      </c>
      <c r="D25" s="165" t="s">
        <v>405</v>
      </c>
      <c r="E25" s="165" t="s">
        <v>373</v>
      </c>
      <c r="F25" s="166">
        <f>'Приложение 4'!F25</f>
        <v>3544563</v>
      </c>
      <c r="G25" s="166">
        <f>'Приложение 4'!G25</f>
        <v>3662163</v>
      </c>
      <c r="H25" s="166">
        <f>'Приложение 4'!H25</f>
        <v>3662163</v>
      </c>
    </row>
    <row r="26" spans="1:14" x14ac:dyDescent="0.25">
      <c r="A26" s="121" t="s">
        <v>349</v>
      </c>
      <c r="B26" s="165" t="s">
        <v>399</v>
      </c>
      <c r="C26" s="165" t="s">
        <v>409</v>
      </c>
      <c r="D26" s="165" t="s">
        <v>405</v>
      </c>
      <c r="E26" s="165" t="s">
        <v>371</v>
      </c>
      <c r="F26" s="166">
        <f>'Приложение 4'!F26</f>
        <v>20000</v>
      </c>
      <c r="G26" s="166">
        <f>'Приложение 4'!G26</f>
        <v>20000</v>
      </c>
      <c r="H26" s="166">
        <f>'Приложение 4'!H26</f>
        <v>20000</v>
      </c>
    </row>
    <row r="27" spans="1:14" ht="63" x14ac:dyDescent="0.25">
      <c r="A27" s="168" t="s">
        <v>412</v>
      </c>
      <c r="B27" s="163" t="s">
        <v>399</v>
      </c>
      <c r="C27" s="163" t="s">
        <v>413</v>
      </c>
      <c r="D27" s="163"/>
      <c r="E27" s="163"/>
      <c r="F27" s="164">
        <f t="shared" ref="F27:H28" si="3">F28</f>
        <v>68334948</v>
      </c>
      <c r="G27" s="164">
        <f t="shared" si="3"/>
        <v>67858276</v>
      </c>
      <c r="H27" s="164">
        <f t="shared" si="3"/>
        <v>67858276</v>
      </c>
    </row>
    <row r="28" spans="1:14" x14ac:dyDescent="0.25">
      <c r="A28" s="134" t="s">
        <v>402</v>
      </c>
      <c r="B28" s="163" t="s">
        <v>399</v>
      </c>
      <c r="C28" s="163" t="s">
        <v>413</v>
      </c>
      <c r="D28" s="163" t="s">
        <v>403</v>
      </c>
      <c r="E28" s="163"/>
      <c r="F28" s="164">
        <f t="shared" si="3"/>
        <v>68334948</v>
      </c>
      <c r="G28" s="164">
        <f t="shared" si="3"/>
        <v>67858276</v>
      </c>
      <c r="H28" s="164">
        <f t="shared" si="3"/>
        <v>67858276</v>
      </c>
    </row>
    <row r="29" spans="1:14" ht="30.75" x14ac:dyDescent="0.25">
      <c r="A29" s="121" t="s">
        <v>404</v>
      </c>
      <c r="B29" s="165" t="s">
        <v>399</v>
      </c>
      <c r="C29" s="165" t="s">
        <v>413</v>
      </c>
      <c r="D29" s="165" t="s">
        <v>405</v>
      </c>
      <c r="E29" s="165"/>
      <c r="F29" s="166">
        <f>SUM(F30:F32)</f>
        <v>68334948</v>
      </c>
      <c r="G29" s="166">
        <f>SUM(G30:G32)</f>
        <v>67858276</v>
      </c>
      <c r="H29" s="166">
        <f>SUM(H30:H32)</f>
        <v>67858276</v>
      </c>
    </row>
    <row r="30" spans="1:14" ht="75.75" x14ac:dyDescent="0.25">
      <c r="A30" s="121" t="s">
        <v>346</v>
      </c>
      <c r="B30" s="165" t="s">
        <v>399</v>
      </c>
      <c r="C30" s="165" t="s">
        <v>413</v>
      </c>
      <c r="D30" s="165" t="s">
        <v>405</v>
      </c>
      <c r="E30" s="165" t="s">
        <v>370</v>
      </c>
      <c r="F30" s="166">
        <f>'Приложение 4'!F31</f>
        <v>63695249</v>
      </c>
      <c r="G30" s="166">
        <f>'Приложение 4'!G31</f>
        <v>62991857</v>
      </c>
      <c r="H30" s="166">
        <f>'Приложение 4'!H31</f>
        <v>62991857</v>
      </c>
    </row>
    <row r="31" spans="1:14" s="196" customFormat="1" ht="30.75" x14ac:dyDescent="0.25">
      <c r="A31" s="121" t="s">
        <v>347</v>
      </c>
      <c r="B31" s="165" t="s">
        <v>399</v>
      </c>
      <c r="C31" s="165" t="s">
        <v>413</v>
      </c>
      <c r="D31" s="165" t="s">
        <v>405</v>
      </c>
      <c r="E31" s="165" t="s">
        <v>373</v>
      </c>
      <c r="F31" s="166">
        <f>'Приложение 4'!F32</f>
        <v>4494367</v>
      </c>
      <c r="G31" s="166">
        <f>'Приложение 4'!G32</f>
        <v>4721087</v>
      </c>
      <c r="H31" s="166">
        <f>'Приложение 4'!H32</f>
        <v>4721087</v>
      </c>
    </row>
    <row r="32" spans="1:14" s="196" customFormat="1" x14ac:dyDescent="0.25">
      <c r="A32" s="121" t="s">
        <v>349</v>
      </c>
      <c r="B32" s="165" t="s">
        <v>399</v>
      </c>
      <c r="C32" s="165" t="s">
        <v>413</v>
      </c>
      <c r="D32" s="165" t="s">
        <v>405</v>
      </c>
      <c r="E32" s="165" t="s">
        <v>371</v>
      </c>
      <c r="F32" s="166">
        <f>'Приложение 4'!F34</f>
        <v>145332</v>
      </c>
      <c r="G32" s="166">
        <f>'Приложение 4'!G34</f>
        <v>145332</v>
      </c>
      <c r="H32" s="166">
        <f>'Приложение 4'!H34</f>
        <v>145332</v>
      </c>
    </row>
    <row r="33" spans="1:8" ht="47.25" x14ac:dyDescent="0.25">
      <c r="A33" s="134" t="s">
        <v>416</v>
      </c>
      <c r="B33" s="163" t="s">
        <v>399</v>
      </c>
      <c r="C33" s="163" t="s">
        <v>417</v>
      </c>
      <c r="D33" s="163"/>
      <c r="E33" s="163"/>
      <c r="F33" s="164">
        <f t="shared" ref="F33:H34" si="4">F34</f>
        <v>43483194.469999999</v>
      </c>
      <c r="G33" s="164">
        <f t="shared" si="4"/>
        <v>43965194.469999999</v>
      </c>
      <c r="H33" s="164">
        <f t="shared" si="4"/>
        <v>44046039.469999999</v>
      </c>
    </row>
    <row r="34" spans="1:8" x14ac:dyDescent="0.25">
      <c r="A34" s="134" t="s">
        <v>402</v>
      </c>
      <c r="B34" s="163" t="s">
        <v>399</v>
      </c>
      <c r="C34" s="163" t="s">
        <v>417</v>
      </c>
      <c r="D34" s="163" t="s">
        <v>403</v>
      </c>
      <c r="E34" s="163"/>
      <c r="F34" s="164">
        <f t="shared" si="4"/>
        <v>43483194.469999999</v>
      </c>
      <c r="G34" s="164">
        <f t="shared" si="4"/>
        <v>43965194.469999999</v>
      </c>
      <c r="H34" s="164">
        <f t="shared" si="4"/>
        <v>44046039.469999999</v>
      </c>
    </row>
    <row r="35" spans="1:8" ht="30.75" x14ac:dyDescent="0.25">
      <c r="A35" s="121" t="s">
        <v>404</v>
      </c>
      <c r="B35" s="165" t="s">
        <v>399</v>
      </c>
      <c r="C35" s="165" t="s">
        <v>417</v>
      </c>
      <c r="D35" s="165" t="s">
        <v>405</v>
      </c>
      <c r="E35" s="165"/>
      <c r="F35" s="166">
        <f>SUM(F36:F37)</f>
        <v>43483194.469999999</v>
      </c>
      <c r="G35" s="166">
        <f>SUM(G36:G37)</f>
        <v>43965194.469999999</v>
      </c>
      <c r="H35" s="166">
        <f>SUM(H36:H37)</f>
        <v>44046039.469999999</v>
      </c>
    </row>
    <row r="36" spans="1:8" ht="75.75" x14ac:dyDescent="0.25">
      <c r="A36" s="121" t="s">
        <v>346</v>
      </c>
      <c r="B36" s="165" t="s">
        <v>399</v>
      </c>
      <c r="C36" s="165" t="s">
        <v>417</v>
      </c>
      <c r="D36" s="165" t="s">
        <v>405</v>
      </c>
      <c r="E36" s="165" t="s">
        <v>370</v>
      </c>
      <c r="F36" s="166">
        <f>'Приложение 4'!F39+'Приложение 4'!F41+'Приложение 4'!F45</f>
        <v>40553321.469999999</v>
      </c>
      <c r="G36" s="166">
        <f>'Приложение 4'!G39+'Приложение 4'!G41+'Приложение 4'!G45</f>
        <v>40913321.469999999</v>
      </c>
      <c r="H36" s="166">
        <f>'Приложение 4'!H39+'Приложение 4'!H41+'Приложение 4'!H45</f>
        <v>40994166.469999999</v>
      </c>
    </row>
    <row r="37" spans="1:8" ht="30.75" x14ac:dyDescent="0.25">
      <c r="A37" s="121" t="s">
        <v>347</v>
      </c>
      <c r="B37" s="165" t="s">
        <v>399</v>
      </c>
      <c r="C37" s="165" t="s">
        <v>417</v>
      </c>
      <c r="D37" s="165" t="s">
        <v>405</v>
      </c>
      <c r="E37" s="165" t="s">
        <v>373</v>
      </c>
      <c r="F37" s="166">
        <f>'Приложение 4'!F42+'Приложение 4'!F46</f>
        <v>2929873</v>
      </c>
      <c r="G37" s="166">
        <f>'Приложение 4'!G42+'Приложение 4'!G46</f>
        <v>3051873</v>
      </c>
      <c r="H37" s="166">
        <f>'Приложение 4'!H42+'Приложение 4'!H46</f>
        <v>3051873</v>
      </c>
    </row>
    <row r="38" spans="1:8" s="113" customFormat="1" ht="31.5" x14ac:dyDescent="0.25">
      <c r="A38" s="134" t="s">
        <v>489</v>
      </c>
      <c r="B38" s="163" t="s">
        <v>399</v>
      </c>
      <c r="C38" s="163" t="s">
        <v>453</v>
      </c>
      <c r="D38" s="163"/>
      <c r="E38" s="163"/>
      <c r="F38" s="164">
        <f>F39</f>
        <v>7089936</v>
      </c>
      <c r="G38" s="164">
        <f t="shared" ref="G38:H40" si="5">G39</f>
        <v>0</v>
      </c>
      <c r="H38" s="164">
        <f t="shared" si="5"/>
        <v>0</v>
      </c>
    </row>
    <row r="39" spans="1:8" s="113" customFormat="1" x14ac:dyDescent="0.25">
      <c r="A39" s="134" t="s">
        <v>402</v>
      </c>
      <c r="B39" s="163" t="s">
        <v>399</v>
      </c>
      <c r="C39" s="163" t="s">
        <v>453</v>
      </c>
      <c r="D39" s="163" t="s">
        <v>403</v>
      </c>
      <c r="E39" s="163"/>
      <c r="F39" s="164">
        <f>F40</f>
        <v>7089936</v>
      </c>
      <c r="G39" s="164">
        <f t="shared" si="5"/>
        <v>0</v>
      </c>
      <c r="H39" s="164">
        <f t="shared" si="5"/>
        <v>0</v>
      </c>
    </row>
    <row r="40" spans="1:8" x14ac:dyDescent="0.25">
      <c r="A40" s="121" t="s">
        <v>488</v>
      </c>
      <c r="B40" s="165" t="s">
        <v>399</v>
      </c>
      <c r="C40" s="165" t="s">
        <v>453</v>
      </c>
      <c r="D40" s="165" t="s">
        <v>487</v>
      </c>
      <c r="E40" s="165"/>
      <c r="F40" s="166">
        <f>F41</f>
        <v>7089936</v>
      </c>
      <c r="G40" s="166">
        <f t="shared" si="5"/>
        <v>0</v>
      </c>
      <c r="H40" s="166">
        <f t="shared" si="5"/>
        <v>0</v>
      </c>
    </row>
    <row r="41" spans="1:8" x14ac:dyDescent="0.25">
      <c r="A41" s="121" t="s">
        <v>349</v>
      </c>
      <c r="B41" s="165" t="s">
        <v>399</v>
      </c>
      <c r="C41" s="165" t="s">
        <v>453</v>
      </c>
      <c r="D41" s="165" t="s">
        <v>487</v>
      </c>
      <c r="E41" s="165" t="s">
        <v>371</v>
      </c>
      <c r="F41" s="166">
        <f>'Приложение 4'!F51</f>
        <v>7089936</v>
      </c>
      <c r="G41" s="166">
        <f>'Приложение 4'!G51</f>
        <v>0</v>
      </c>
      <c r="H41" s="166">
        <f>'Приложение 4'!H51</f>
        <v>0</v>
      </c>
    </row>
    <row r="42" spans="1:8" x14ac:dyDescent="0.25">
      <c r="A42" s="134" t="s">
        <v>420</v>
      </c>
      <c r="B42" s="163" t="s">
        <v>399</v>
      </c>
      <c r="C42" s="163" t="s">
        <v>421</v>
      </c>
      <c r="D42" s="163"/>
      <c r="E42" s="163"/>
      <c r="F42" s="164">
        <f t="shared" ref="F42:H44" si="6">F43</f>
        <v>70000000</v>
      </c>
      <c r="G42" s="164">
        <f t="shared" si="6"/>
        <v>70000000</v>
      </c>
      <c r="H42" s="164">
        <f t="shared" si="6"/>
        <v>70000000</v>
      </c>
    </row>
    <row r="43" spans="1:8" x14ac:dyDescent="0.25">
      <c r="A43" s="134" t="s">
        <v>402</v>
      </c>
      <c r="B43" s="163" t="s">
        <v>399</v>
      </c>
      <c r="C43" s="163" t="s">
        <v>421</v>
      </c>
      <c r="D43" s="163" t="s">
        <v>403</v>
      </c>
      <c r="E43" s="163"/>
      <c r="F43" s="164">
        <f t="shared" si="6"/>
        <v>70000000</v>
      </c>
      <c r="G43" s="164">
        <f t="shared" si="6"/>
        <v>70000000</v>
      </c>
      <c r="H43" s="164">
        <f t="shared" si="6"/>
        <v>70000000</v>
      </c>
    </row>
    <row r="44" spans="1:8" x14ac:dyDescent="0.25">
      <c r="A44" s="121" t="s">
        <v>490</v>
      </c>
      <c r="B44" s="165" t="s">
        <v>399</v>
      </c>
      <c r="C44" s="165" t="s">
        <v>421</v>
      </c>
      <c r="D44" s="165" t="s">
        <v>423</v>
      </c>
      <c r="E44" s="165"/>
      <c r="F44" s="166">
        <f t="shared" si="6"/>
        <v>70000000</v>
      </c>
      <c r="G44" s="166">
        <f t="shared" si="6"/>
        <v>70000000</v>
      </c>
      <c r="H44" s="166">
        <f t="shared" si="6"/>
        <v>70000000</v>
      </c>
    </row>
    <row r="45" spans="1:8" x14ac:dyDescent="0.25">
      <c r="A45" s="121" t="s">
        <v>349</v>
      </c>
      <c r="B45" s="165" t="s">
        <v>399</v>
      </c>
      <c r="C45" s="165" t="s">
        <v>421</v>
      </c>
      <c r="D45" s="165" t="s">
        <v>423</v>
      </c>
      <c r="E45" s="165" t="s">
        <v>371</v>
      </c>
      <c r="F45" s="166">
        <f>'Приложение 4'!F56</f>
        <v>70000000</v>
      </c>
      <c r="G45" s="166">
        <f>'Приложение 4'!G56</f>
        <v>70000000</v>
      </c>
      <c r="H45" s="166">
        <f>'Приложение 4'!H56</f>
        <v>70000000</v>
      </c>
    </row>
    <row r="46" spans="1:8" s="113" customFormat="1" x14ac:dyDescent="0.25">
      <c r="A46" s="134" t="s">
        <v>426</v>
      </c>
      <c r="B46" s="163" t="s">
        <v>399</v>
      </c>
      <c r="C46" s="163" t="s">
        <v>427</v>
      </c>
      <c r="D46" s="163"/>
      <c r="E46" s="163"/>
      <c r="F46" s="164">
        <f>F47+F50+F58</f>
        <v>672458897.59811878</v>
      </c>
      <c r="G46" s="164">
        <f>G47+G50+G58</f>
        <v>589196261.16999996</v>
      </c>
      <c r="H46" s="164">
        <f>H47+H50+H58</f>
        <v>589198341.16999996</v>
      </c>
    </row>
    <row r="47" spans="1:8" ht="47.25" x14ac:dyDescent="0.25">
      <c r="A47" s="134" t="s">
        <v>376</v>
      </c>
      <c r="B47" s="163" t="s">
        <v>399</v>
      </c>
      <c r="C47" s="163" t="s">
        <v>427</v>
      </c>
      <c r="D47" s="163" t="s">
        <v>839</v>
      </c>
      <c r="E47" s="163"/>
      <c r="F47" s="164">
        <f t="shared" ref="F47:H48" si="7">F48</f>
        <v>9735155</v>
      </c>
      <c r="G47" s="164">
        <f t="shared" si="7"/>
        <v>9735155</v>
      </c>
      <c r="H47" s="164">
        <f t="shared" si="7"/>
        <v>9735155</v>
      </c>
    </row>
    <row r="48" spans="1:8" x14ac:dyDescent="0.25">
      <c r="A48" s="121" t="s">
        <v>816</v>
      </c>
      <c r="B48" s="165" t="s">
        <v>399</v>
      </c>
      <c r="C48" s="165" t="s">
        <v>427</v>
      </c>
      <c r="D48" s="165" t="s">
        <v>840</v>
      </c>
      <c r="E48" s="165"/>
      <c r="F48" s="166">
        <f t="shared" si="7"/>
        <v>9735155</v>
      </c>
      <c r="G48" s="166">
        <f t="shared" si="7"/>
        <v>9735155</v>
      </c>
      <c r="H48" s="166">
        <f t="shared" si="7"/>
        <v>9735155</v>
      </c>
    </row>
    <row r="49" spans="1:13" ht="30.75" x14ac:dyDescent="0.25">
      <c r="A49" s="121" t="s">
        <v>347</v>
      </c>
      <c r="B49" s="165" t="s">
        <v>399</v>
      </c>
      <c r="C49" s="165" t="s">
        <v>427</v>
      </c>
      <c r="D49" s="165" t="s">
        <v>840</v>
      </c>
      <c r="E49" s="165" t="s">
        <v>373</v>
      </c>
      <c r="F49" s="166">
        <v>9735155</v>
      </c>
      <c r="G49" s="166">
        <v>9735155</v>
      </c>
      <c r="H49" s="166">
        <v>9735155</v>
      </c>
    </row>
    <row r="50" spans="1:13" ht="31.5" x14ac:dyDescent="0.25">
      <c r="A50" s="134" t="s">
        <v>381</v>
      </c>
      <c r="B50" s="163" t="s">
        <v>399</v>
      </c>
      <c r="C50" s="163" t="s">
        <v>427</v>
      </c>
      <c r="D50" s="163" t="s">
        <v>827</v>
      </c>
      <c r="E50" s="163"/>
      <c r="F50" s="164">
        <f>F51+F54</f>
        <v>52278885.210000001</v>
      </c>
      <c r="G50" s="164">
        <f t="shared" ref="G50:H50" si="8">G51+G54</f>
        <v>53089887.049999997</v>
      </c>
      <c r="H50" s="164">
        <f t="shared" si="8"/>
        <v>53089887.049999997</v>
      </c>
    </row>
    <row r="51" spans="1:13" x14ac:dyDescent="0.25">
      <c r="A51" s="121" t="s">
        <v>816</v>
      </c>
      <c r="B51" s="165" t="s">
        <v>399</v>
      </c>
      <c r="C51" s="165" t="s">
        <v>427</v>
      </c>
      <c r="D51" s="165" t="s">
        <v>828</v>
      </c>
      <c r="E51" s="165"/>
      <c r="F51" s="166">
        <f>SUM(F52:F53)</f>
        <v>17120163.969999999</v>
      </c>
      <c r="G51" s="166">
        <f t="shared" ref="G51:H51" si="9">SUM(G52:G53)</f>
        <v>17120163.969999999</v>
      </c>
      <c r="H51" s="166">
        <f t="shared" si="9"/>
        <v>17120163.969999999</v>
      </c>
    </row>
    <row r="52" spans="1:13" ht="30.75" x14ac:dyDescent="0.25">
      <c r="A52" s="121" t="s">
        <v>347</v>
      </c>
      <c r="B52" s="165" t="s">
        <v>399</v>
      </c>
      <c r="C52" s="165" t="s">
        <v>427</v>
      </c>
      <c r="D52" s="165" t="s">
        <v>828</v>
      </c>
      <c r="E52" s="165" t="s">
        <v>373</v>
      </c>
      <c r="F52" s="166">
        <v>17110163.969999999</v>
      </c>
      <c r="G52" s="166">
        <v>17110163.969999999</v>
      </c>
      <c r="H52" s="166">
        <v>17110163.969999999</v>
      </c>
    </row>
    <row r="53" spans="1:13" x14ac:dyDescent="0.25">
      <c r="A53" s="121" t="s">
        <v>349</v>
      </c>
      <c r="B53" s="165" t="s">
        <v>399</v>
      </c>
      <c r="C53" s="165" t="s">
        <v>427</v>
      </c>
      <c r="D53" s="165" t="s">
        <v>828</v>
      </c>
      <c r="E53" s="165" t="s">
        <v>371</v>
      </c>
      <c r="F53" s="166">
        <v>10000</v>
      </c>
      <c r="G53" s="166">
        <v>10000</v>
      </c>
      <c r="H53" s="166">
        <v>10000</v>
      </c>
    </row>
    <row r="54" spans="1:13" x14ac:dyDescent="0.25">
      <c r="A54" s="121" t="s">
        <v>812</v>
      </c>
      <c r="B54" s="165" t="s">
        <v>399</v>
      </c>
      <c r="C54" s="165" t="s">
        <v>427</v>
      </c>
      <c r="D54" s="165" t="s">
        <v>829</v>
      </c>
      <c r="E54" s="165"/>
      <c r="F54" s="166">
        <f>SUM(F55:F57)</f>
        <v>35158721.240000002</v>
      </c>
      <c r="G54" s="166">
        <f>SUM(G55:G57)</f>
        <v>35969723.079999998</v>
      </c>
      <c r="H54" s="166">
        <f>SUM(H55:H57)</f>
        <v>35969723.079999998</v>
      </c>
      <c r="M54" s="103"/>
    </row>
    <row r="55" spans="1:13" ht="75.75" x14ac:dyDescent="0.25">
      <c r="A55" s="121" t="s">
        <v>346</v>
      </c>
      <c r="B55" s="165" t="s">
        <v>399</v>
      </c>
      <c r="C55" s="165" t="s">
        <v>427</v>
      </c>
      <c r="D55" s="165" t="s">
        <v>829</v>
      </c>
      <c r="E55" s="165" t="s">
        <v>370</v>
      </c>
      <c r="F55" s="167">
        <v>32713875</v>
      </c>
      <c r="G55" s="167">
        <v>33285166.84</v>
      </c>
      <c r="H55" s="167">
        <v>33285166.84</v>
      </c>
    </row>
    <row r="56" spans="1:13" ht="30.75" x14ac:dyDescent="0.25">
      <c r="A56" s="121" t="s">
        <v>347</v>
      </c>
      <c r="B56" s="165" t="s">
        <v>399</v>
      </c>
      <c r="C56" s="165" t="s">
        <v>427</v>
      </c>
      <c r="D56" s="165" t="s">
        <v>829</v>
      </c>
      <c r="E56" s="165" t="s">
        <v>373</v>
      </c>
      <c r="F56" s="167">
        <v>2439846.2400000002</v>
      </c>
      <c r="G56" s="167">
        <v>2679556.2400000002</v>
      </c>
      <c r="H56" s="167">
        <v>2679556.2400000002</v>
      </c>
    </row>
    <row r="57" spans="1:13" s="198" customFormat="1" x14ac:dyDescent="0.25">
      <c r="A57" s="121" t="s">
        <v>349</v>
      </c>
      <c r="B57" s="165" t="s">
        <v>399</v>
      </c>
      <c r="C57" s="165" t="s">
        <v>427</v>
      </c>
      <c r="D57" s="165" t="s">
        <v>829</v>
      </c>
      <c r="E57" s="165" t="s">
        <v>371</v>
      </c>
      <c r="F57" s="167">
        <v>5000</v>
      </c>
      <c r="G57" s="167">
        <v>5000</v>
      </c>
      <c r="H57" s="167">
        <v>5000</v>
      </c>
    </row>
    <row r="58" spans="1:13" x14ac:dyDescent="0.25">
      <c r="A58" s="134" t="s">
        <v>402</v>
      </c>
      <c r="B58" s="163" t="s">
        <v>399</v>
      </c>
      <c r="C58" s="163" t="s">
        <v>427</v>
      </c>
      <c r="D58" s="158">
        <v>9900000000</v>
      </c>
      <c r="E58" s="163"/>
      <c r="F58" s="164">
        <f>F59+F64</f>
        <v>610444857.38811874</v>
      </c>
      <c r="G58" s="164">
        <f>G59+G64</f>
        <v>526371219.12</v>
      </c>
      <c r="H58" s="164">
        <f>H59+H64</f>
        <v>526373299.12</v>
      </c>
    </row>
    <row r="59" spans="1:13" ht="30.75" x14ac:dyDescent="0.25">
      <c r="A59" s="121" t="s">
        <v>404</v>
      </c>
      <c r="B59" s="165" t="s">
        <v>399</v>
      </c>
      <c r="C59" s="165" t="s">
        <v>427</v>
      </c>
      <c r="D59" s="155">
        <v>9910000000</v>
      </c>
      <c r="E59" s="165"/>
      <c r="F59" s="166">
        <f>SUM(F60:F63)</f>
        <v>466094644.1181187</v>
      </c>
      <c r="G59" s="166">
        <f>SUM(G60:G63)</f>
        <v>471754839.12</v>
      </c>
      <c r="H59" s="166">
        <f>SUM(H60:H63)</f>
        <v>471756919.12</v>
      </c>
    </row>
    <row r="60" spans="1:13" ht="75.75" x14ac:dyDescent="0.25">
      <c r="A60" s="121" t="s">
        <v>346</v>
      </c>
      <c r="B60" s="165" t="s">
        <v>399</v>
      </c>
      <c r="C60" s="165" t="s">
        <v>427</v>
      </c>
      <c r="D60" s="155">
        <v>9910000000</v>
      </c>
      <c r="E60" s="165" t="s">
        <v>370</v>
      </c>
      <c r="F60" s="166">
        <f>'Приложение 4'!F61+'Приложение 4'!F63+'Приложение 4'!F65+'Приложение 4'!F70+'Приложение 4'!F74+'Приложение 4'!F78</f>
        <v>138232658.13</v>
      </c>
      <c r="G60" s="166">
        <f>'Приложение 4'!G61+'Приложение 4'!G63+'Приложение 4'!G65+'Приложение 4'!G70+'Приложение 4'!G74+'Приложение 4'!G78</f>
        <v>139901383.13</v>
      </c>
      <c r="H60" s="166">
        <f>'Приложение 4'!H61+'Приложение 4'!H63+'Приложение 4'!H65+'Приложение 4'!H70+'Приложение 4'!H74+'Приложение 4'!H78</f>
        <v>139903463.13</v>
      </c>
    </row>
    <row r="61" spans="1:13" ht="30.75" x14ac:dyDescent="0.25">
      <c r="A61" s="121" t="s">
        <v>347</v>
      </c>
      <c r="B61" s="165" t="s">
        <v>399</v>
      </c>
      <c r="C61" s="165" t="s">
        <v>427</v>
      </c>
      <c r="D61" s="155">
        <v>9910000000</v>
      </c>
      <c r="E61" s="165" t="s">
        <v>373</v>
      </c>
      <c r="F61" s="166">
        <f>'Приложение 4'!F66+'Приложение 4'!F71+'Приложение 4'!F75+'Приложение 4'!F79</f>
        <v>14937378.379999999</v>
      </c>
      <c r="G61" s="166">
        <f>'Приложение 4'!G66+'Приложение 4'!G71+'Приложение 4'!G75+'Приложение 4'!G79</f>
        <v>16103028.379999999</v>
      </c>
      <c r="H61" s="166">
        <f>'Приложение 4'!H66+'Приложение 4'!H71+'Приложение 4'!H75+'Приложение 4'!H79</f>
        <v>16103028.379999999</v>
      </c>
    </row>
    <row r="62" spans="1:13" ht="30.75" x14ac:dyDescent="0.25">
      <c r="A62" s="119" t="s">
        <v>352</v>
      </c>
      <c r="B62" s="165" t="s">
        <v>399</v>
      </c>
      <c r="C62" s="165" t="s">
        <v>427</v>
      </c>
      <c r="D62" s="155">
        <v>9910000000</v>
      </c>
      <c r="E62" s="165" t="s">
        <v>429</v>
      </c>
      <c r="F62" s="166">
        <f>'Приложение 4'!F68</f>
        <v>311886937.60811871</v>
      </c>
      <c r="G62" s="166">
        <f>'Приложение 4'!G68</f>
        <v>314712757.61000001</v>
      </c>
      <c r="H62" s="166">
        <f>'Приложение 4'!H68</f>
        <v>314712757.61000001</v>
      </c>
    </row>
    <row r="63" spans="1:13" x14ac:dyDescent="0.25">
      <c r="A63" s="121" t="s">
        <v>349</v>
      </c>
      <c r="B63" s="165" t="s">
        <v>399</v>
      </c>
      <c r="C63" s="165" t="s">
        <v>427</v>
      </c>
      <c r="D63" s="155">
        <v>9910000000</v>
      </c>
      <c r="E63" s="165" t="s">
        <v>371</v>
      </c>
      <c r="F63" s="166">
        <f>'Приложение 4'!F76</f>
        <v>1037670</v>
      </c>
      <c r="G63" s="166">
        <f>'Приложение 4'!G76</f>
        <v>1037670</v>
      </c>
      <c r="H63" s="166">
        <f>'Приложение 4'!H76</f>
        <v>1037670</v>
      </c>
    </row>
    <row r="64" spans="1:13" s="198" customFormat="1" x14ac:dyDescent="0.25">
      <c r="A64" s="121" t="s">
        <v>422</v>
      </c>
      <c r="B64" s="165" t="s">
        <v>399</v>
      </c>
      <c r="C64" s="165" t="s">
        <v>427</v>
      </c>
      <c r="D64" s="165" t="s">
        <v>423</v>
      </c>
      <c r="E64" s="165"/>
      <c r="F64" s="166">
        <f>SUM(F65:F68)</f>
        <v>144350213.27000001</v>
      </c>
      <c r="G64" s="166">
        <f>SUM(G65:G68)</f>
        <v>54616380</v>
      </c>
      <c r="H64" s="166">
        <f>SUM(H65:H68)</f>
        <v>54616380</v>
      </c>
    </row>
    <row r="65" spans="1:8" s="196" customFormat="1" ht="30.75" x14ac:dyDescent="0.25">
      <c r="A65" s="121" t="s">
        <v>347</v>
      </c>
      <c r="B65" s="165" t="s">
        <v>399</v>
      </c>
      <c r="C65" s="165" t="s">
        <v>427</v>
      </c>
      <c r="D65" s="165" t="s">
        <v>423</v>
      </c>
      <c r="E65" s="165" t="s">
        <v>373</v>
      </c>
      <c r="F65" s="166">
        <f>'Приложение 4'!F84</f>
        <v>6627820</v>
      </c>
      <c r="G65" s="166">
        <f>'Приложение 4'!G84</f>
        <v>4386500</v>
      </c>
      <c r="H65" s="166">
        <f>'Приложение 4'!H84</f>
        <v>4386500</v>
      </c>
    </row>
    <row r="66" spans="1:8" s="198" customFormat="1" x14ac:dyDescent="0.25">
      <c r="A66" s="121" t="s">
        <v>348</v>
      </c>
      <c r="B66" s="165" t="s">
        <v>399</v>
      </c>
      <c r="C66" s="165" t="s">
        <v>427</v>
      </c>
      <c r="D66" s="165" t="s">
        <v>423</v>
      </c>
      <c r="E66" s="165" t="s">
        <v>375</v>
      </c>
      <c r="F66" s="166">
        <f>'Приложение 4'!F90</f>
        <v>229880</v>
      </c>
      <c r="G66" s="166">
        <f>'Приложение 4'!G90</f>
        <v>229880</v>
      </c>
      <c r="H66" s="166">
        <f>'Приложение 4'!H90</f>
        <v>229880</v>
      </c>
    </row>
    <row r="67" spans="1:8" s="198" customFormat="1" ht="30.75" x14ac:dyDescent="0.25">
      <c r="A67" s="119" t="s">
        <v>352</v>
      </c>
      <c r="B67" s="165" t="s">
        <v>399</v>
      </c>
      <c r="C67" s="165" t="s">
        <v>427</v>
      </c>
      <c r="D67" s="165" t="s">
        <v>423</v>
      </c>
      <c r="E67" s="165" t="s">
        <v>429</v>
      </c>
      <c r="F67" s="166">
        <f>'Приложение 4'!F85</f>
        <v>694378</v>
      </c>
      <c r="G67" s="166">
        <f>'Приложение 4'!G85</f>
        <v>0</v>
      </c>
      <c r="H67" s="166">
        <f>'Приложение 4'!H85</f>
        <v>0</v>
      </c>
    </row>
    <row r="68" spans="1:8" s="198" customFormat="1" x14ac:dyDescent="0.25">
      <c r="A68" s="121" t="s">
        <v>349</v>
      </c>
      <c r="B68" s="165" t="s">
        <v>399</v>
      </c>
      <c r="C68" s="165" t="s">
        <v>427</v>
      </c>
      <c r="D68" s="165" t="s">
        <v>423</v>
      </c>
      <c r="E68" s="165" t="s">
        <v>371</v>
      </c>
      <c r="F68" s="166">
        <f>'Приложение 4'!F92+'Приложение 4'!F94+'Приложение 4'!F96</f>
        <v>136798135.27000001</v>
      </c>
      <c r="G68" s="166">
        <f>'Приложение 4'!G92+'Приложение 4'!G94+'Приложение 4'!G96</f>
        <v>50000000</v>
      </c>
      <c r="H68" s="166">
        <f>'Приложение 4'!H92+'Приложение 4'!H94+'Приложение 4'!H96</f>
        <v>50000000</v>
      </c>
    </row>
    <row r="69" spans="1:8" s="199" customFormat="1" ht="31.5" x14ac:dyDescent="0.25">
      <c r="A69" s="134" t="s">
        <v>434</v>
      </c>
      <c r="B69" s="163" t="s">
        <v>409</v>
      </c>
      <c r="C69" s="163"/>
      <c r="D69" s="163"/>
      <c r="E69" s="163"/>
      <c r="F69" s="164">
        <f t="shared" ref="F69:H70" si="10">F70</f>
        <v>16325953</v>
      </c>
      <c r="G69" s="164">
        <f t="shared" si="10"/>
        <v>14500153</v>
      </c>
      <c r="H69" s="164">
        <f t="shared" si="10"/>
        <v>14500153</v>
      </c>
    </row>
    <row r="70" spans="1:8" s="199" customFormat="1" ht="63" x14ac:dyDescent="0.25">
      <c r="A70" s="134" t="s">
        <v>435</v>
      </c>
      <c r="B70" s="163" t="s">
        <v>409</v>
      </c>
      <c r="C70" s="163" t="s">
        <v>436</v>
      </c>
      <c r="D70" s="163"/>
      <c r="E70" s="163"/>
      <c r="F70" s="164">
        <f t="shared" si="10"/>
        <v>16325953</v>
      </c>
      <c r="G70" s="164">
        <f t="shared" si="10"/>
        <v>14500153</v>
      </c>
      <c r="H70" s="164">
        <f t="shared" si="10"/>
        <v>14500153</v>
      </c>
    </row>
    <row r="71" spans="1:8" s="198" customFormat="1" x14ac:dyDescent="0.25">
      <c r="A71" s="130" t="s">
        <v>402</v>
      </c>
      <c r="B71" s="163" t="s">
        <v>409</v>
      </c>
      <c r="C71" s="163" t="s">
        <v>436</v>
      </c>
      <c r="D71" s="158">
        <v>9900000000</v>
      </c>
      <c r="E71" s="158"/>
      <c r="F71" s="164">
        <f>F72+F75</f>
        <v>16325953</v>
      </c>
      <c r="G71" s="164">
        <f>G72+G75</f>
        <v>14500153</v>
      </c>
      <c r="H71" s="164">
        <f>H72+H75</f>
        <v>14500153</v>
      </c>
    </row>
    <row r="72" spans="1:8" s="198" customFormat="1" ht="30.75" x14ac:dyDescent="0.25">
      <c r="A72" s="121" t="s">
        <v>404</v>
      </c>
      <c r="B72" s="165" t="s">
        <v>409</v>
      </c>
      <c r="C72" s="165" t="s">
        <v>436</v>
      </c>
      <c r="D72" s="155">
        <v>9910000000</v>
      </c>
      <c r="E72" s="155"/>
      <c r="F72" s="166">
        <f>SUM(F73:F74)</f>
        <v>13325953</v>
      </c>
      <c r="G72" s="166">
        <f>SUM(G73:G74)</f>
        <v>13500153</v>
      </c>
      <c r="H72" s="166">
        <f>SUM(H73:H74)</f>
        <v>13500153</v>
      </c>
    </row>
    <row r="73" spans="1:8" s="198" customFormat="1" ht="75.75" x14ac:dyDescent="0.25">
      <c r="A73" s="121" t="s">
        <v>346</v>
      </c>
      <c r="B73" s="165" t="s">
        <v>409</v>
      </c>
      <c r="C73" s="165" t="s">
        <v>436</v>
      </c>
      <c r="D73" s="155">
        <v>9910000000</v>
      </c>
      <c r="E73" s="165" t="s">
        <v>370</v>
      </c>
      <c r="F73" s="166">
        <f>'Приложение 4'!F102</f>
        <v>9881628</v>
      </c>
      <c r="G73" s="166">
        <f>'Приложение 4'!G102</f>
        <v>10039828</v>
      </c>
      <c r="H73" s="166">
        <f>'Приложение 4'!H102</f>
        <v>10039828</v>
      </c>
    </row>
    <row r="74" spans="1:8" s="198" customFormat="1" ht="30.75" x14ac:dyDescent="0.25">
      <c r="A74" s="121" t="s">
        <v>347</v>
      </c>
      <c r="B74" s="165" t="s">
        <v>409</v>
      </c>
      <c r="C74" s="165" t="s">
        <v>436</v>
      </c>
      <c r="D74" s="155">
        <v>9910000000</v>
      </c>
      <c r="E74" s="165" t="s">
        <v>373</v>
      </c>
      <c r="F74" s="166">
        <f>'Приложение 4'!F103</f>
        <v>3444325</v>
      </c>
      <c r="G74" s="166">
        <f>'Приложение 4'!G103</f>
        <v>3460325</v>
      </c>
      <c r="H74" s="166">
        <f>'Приложение 4'!H103</f>
        <v>3460325</v>
      </c>
    </row>
    <row r="75" spans="1:8" s="198" customFormat="1" x14ac:dyDescent="0.25">
      <c r="A75" s="121" t="s">
        <v>422</v>
      </c>
      <c r="B75" s="165" t="s">
        <v>409</v>
      </c>
      <c r="C75" s="165" t="s">
        <v>436</v>
      </c>
      <c r="D75" s="155">
        <v>9950000000</v>
      </c>
      <c r="E75" s="155"/>
      <c r="F75" s="166">
        <f>F76</f>
        <v>3000000</v>
      </c>
      <c r="G75" s="166">
        <f>G76</f>
        <v>1000000</v>
      </c>
      <c r="H75" s="166">
        <f>H76</f>
        <v>1000000</v>
      </c>
    </row>
    <row r="76" spans="1:8" s="198" customFormat="1" ht="30.75" x14ac:dyDescent="0.25">
      <c r="A76" s="121" t="s">
        <v>347</v>
      </c>
      <c r="B76" s="165" t="s">
        <v>409</v>
      </c>
      <c r="C76" s="165" t="s">
        <v>436</v>
      </c>
      <c r="D76" s="155">
        <v>9950000000</v>
      </c>
      <c r="E76" s="155">
        <v>200</v>
      </c>
      <c r="F76" s="166">
        <f>'Приложение 4'!F107</f>
        <v>3000000</v>
      </c>
      <c r="G76" s="166">
        <f>'Приложение 4'!G107</f>
        <v>1000000</v>
      </c>
      <c r="H76" s="166">
        <f>'Приложение 4'!H107</f>
        <v>1000000</v>
      </c>
    </row>
    <row r="77" spans="1:8" s="199" customFormat="1" x14ac:dyDescent="0.25">
      <c r="A77" s="134" t="s">
        <v>439</v>
      </c>
      <c r="B77" s="163" t="s">
        <v>413</v>
      </c>
      <c r="C77" s="163"/>
      <c r="D77" s="163"/>
      <c r="E77" s="163"/>
      <c r="F77" s="164">
        <f>F78+F82+F94+F98+F102</f>
        <v>171681595.75999999</v>
      </c>
      <c r="G77" s="164">
        <f t="shared" ref="G77:H77" si="11">G78+G82+G94+G98+G102</f>
        <v>95910030.260000005</v>
      </c>
      <c r="H77" s="164">
        <f t="shared" si="11"/>
        <v>129981057.81</v>
      </c>
    </row>
    <row r="78" spans="1:8" s="199" customFormat="1" x14ac:dyDescent="0.25">
      <c r="A78" s="134" t="s">
        <v>440</v>
      </c>
      <c r="B78" s="163" t="s">
        <v>413</v>
      </c>
      <c r="C78" s="163" t="s">
        <v>399</v>
      </c>
      <c r="D78" s="163"/>
      <c r="E78" s="163"/>
      <c r="F78" s="164">
        <f t="shared" ref="F78:H80" si="12">F79</f>
        <v>287876.25</v>
      </c>
      <c r="G78" s="164">
        <f t="shared" si="12"/>
        <v>287876.25</v>
      </c>
      <c r="H78" s="164">
        <f t="shared" si="12"/>
        <v>287876.25</v>
      </c>
    </row>
    <row r="79" spans="1:8" s="199" customFormat="1" x14ac:dyDescent="0.25">
      <c r="A79" s="134" t="s">
        <v>402</v>
      </c>
      <c r="B79" s="163" t="s">
        <v>413</v>
      </c>
      <c r="C79" s="163" t="s">
        <v>399</v>
      </c>
      <c r="D79" s="163">
        <v>9900000000</v>
      </c>
      <c r="E79" s="163"/>
      <c r="F79" s="164">
        <f t="shared" si="12"/>
        <v>287876.25</v>
      </c>
      <c r="G79" s="164">
        <f t="shared" si="12"/>
        <v>287876.25</v>
      </c>
      <c r="H79" s="164">
        <f t="shared" si="12"/>
        <v>287876.25</v>
      </c>
    </row>
    <row r="80" spans="1:8" s="199" customFormat="1" ht="30.75" x14ac:dyDescent="0.25">
      <c r="A80" s="121" t="s">
        <v>404</v>
      </c>
      <c r="B80" s="165" t="s">
        <v>413</v>
      </c>
      <c r="C80" s="165" t="s">
        <v>399</v>
      </c>
      <c r="D80" s="165" t="s">
        <v>405</v>
      </c>
      <c r="E80" s="165"/>
      <c r="F80" s="166">
        <f t="shared" si="12"/>
        <v>287876.25</v>
      </c>
      <c r="G80" s="166">
        <f t="shared" si="12"/>
        <v>287876.25</v>
      </c>
      <c r="H80" s="166">
        <f t="shared" si="12"/>
        <v>287876.25</v>
      </c>
    </row>
    <row r="81" spans="1:8" s="199" customFormat="1" ht="75.75" x14ac:dyDescent="0.25">
      <c r="A81" s="121" t="s">
        <v>346</v>
      </c>
      <c r="B81" s="165" t="s">
        <v>413</v>
      </c>
      <c r="C81" s="165" t="s">
        <v>399</v>
      </c>
      <c r="D81" s="165" t="s">
        <v>405</v>
      </c>
      <c r="E81" s="165" t="s">
        <v>370</v>
      </c>
      <c r="F81" s="166">
        <f>'Приложение 4'!F113</f>
        <v>287876.25</v>
      </c>
      <c r="G81" s="166">
        <f>'Приложение 4'!G113</f>
        <v>287876.25</v>
      </c>
      <c r="H81" s="166">
        <f>'Приложение 4'!H113</f>
        <v>287876.25</v>
      </c>
    </row>
    <row r="82" spans="1:8" s="199" customFormat="1" x14ac:dyDescent="0.25">
      <c r="A82" s="134" t="s">
        <v>441</v>
      </c>
      <c r="B82" s="163" t="s">
        <v>413</v>
      </c>
      <c r="C82" s="163" t="s">
        <v>442</v>
      </c>
      <c r="D82" s="163"/>
      <c r="E82" s="163"/>
      <c r="F82" s="164">
        <f>F83+F89</f>
        <v>58843719.510000005</v>
      </c>
      <c r="G82" s="164">
        <f>G83+G89</f>
        <v>58383719.510000005</v>
      </c>
      <c r="H82" s="164">
        <f>H83+H89</f>
        <v>92454747.060000002</v>
      </c>
    </row>
    <row r="83" spans="1:8" s="199" customFormat="1" ht="63" x14ac:dyDescent="0.25">
      <c r="A83" s="134" t="s">
        <v>366</v>
      </c>
      <c r="B83" s="163" t="s">
        <v>413</v>
      </c>
      <c r="C83" s="163" t="s">
        <v>442</v>
      </c>
      <c r="D83" s="163" t="s">
        <v>824</v>
      </c>
      <c r="E83" s="163"/>
      <c r="F83" s="164">
        <f>F84+F86</f>
        <v>52756861.270000003</v>
      </c>
      <c r="G83" s="164">
        <f t="shared" ref="G83:H83" si="13">G84+G86</f>
        <v>52756861.270000003</v>
      </c>
      <c r="H83" s="164">
        <f t="shared" si="13"/>
        <v>86827888.820000008</v>
      </c>
    </row>
    <row r="84" spans="1:8" s="198" customFormat="1" x14ac:dyDescent="0.25">
      <c r="A84" s="121" t="s">
        <v>816</v>
      </c>
      <c r="B84" s="165" t="s">
        <v>413</v>
      </c>
      <c r="C84" s="165" t="s">
        <v>442</v>
      </c>
      <c r="D84" s="165" t="s">
        <v>825</v>
      </c>
      <c r="E84" s="165"/>
      <c r="F84" s="166">
        <f>F85</f>
        <v>50382480.370000005</v>
      </c>
      <c r="G84" s="166">
        <f t="shared" ref="G84:H84" si="14">G85</f>
        <v>50382480.370000005</v>
      </c>
      <c r="H84" s="166">
        <f t="shared" si="14"/>
        <v>77992918.430000007</v>
      </c>
    </row>
    <row r="85" spans="1:8" s="198" customFormat="1" x14ac:dyDescent="0.25">
      <c r="A85" s="119" t="s">
        <v>349</v>
      </c>
      <c r="B85" s="165" t="s">
        <v>413</v>
      </c>
      <c r="C85" s="165" t="s">
        <v>442</v>
      </c>
      <c r="D85" s="165" t="s">
        <v>825</v>
      </c>
      <c r="E85" s="165" t="s">
        <v>371</v>
      </c>
      <c r="F85" s="166">
        <v>50382480.370000005</v>
      </c>
      <c r="G85" s="166">
        <v>50382480.370000005</v>
      </c>
      <c r="H85" s="166">
        <v>77992918.430000007</v>
      </c>
    </row>
    <row r="86" spans="1:8" s="199" customFormat="1" x14ac:dyDescent="0.25">
      <c r="A86" s="121" t="s">
        <v>812</v>
      </c>
      <c r="B86" s="165" t="s">
        <v>413</v>
      </c>
      <c r="C86" s="165" t="s">
        <v>442</v>
      </c>
      <c r="D86" s="165" t="s">
        <v>826</v>
      </c>
      <c r="E86" s="165"/>
      <c r="F86" s="166">
        <f>SUBTOTAL(9,F87:F88)</f>
        <v>2374380.9</v>
      </c>
      <c r="G86" s="166">
        <f t="shared" ref="G86:H86" si="15">SUBTOTAL(9,G87:G88)</f>
        <v>2374380.9</v>
      </c>
      <c r="H86" s="166">
        <f t="shared" si="15"/>
        <v>8834970.3900000006</v>
      </c>
    </row>
    <row r="87" spans="1:8" s="199" customFormat="1" ht="75.75" x14ac:dyDescent="0.25">
      <c r="A87" s="121" t="s">
        <v>346</v>
      </c>
      <c r="B87" s="165" t="s">
        <v>413</v>
      </c>
      <c r="C87" s="165" t="s">
        <v>442</v>
      </c>
      <c r="D87" s="165" t="s">
        <v>826</v>
      </c>
      <c r="E87" s="165" t="s">
        <v>370</v>
      </c>
      <c r="F87" s="167">
        <v>1167894.42</v>
      </c>
      <c r="G87" s="167">
        <v>1167894.42</v>
      </c>
      <c r="H87" s="167">
        <v>6922204.6600000001</v>
      </c>
    </row>
    <row r="88" spans="1:8" s="199" customFormat="1" ht="30.75" x14ac:dyDescent="0.25">
      <c r="A88" s="119" t="s">
        <v>347</v>
      </c>
      <c r="B88" s="165" t="s">
        <v>413</v>
      </c>
      <c r="C88" s="165" t="s">
        <v>442</v>
      </c>
      <c r="D88" s="165" t="s">
        <v>826</v>
      </c>
      <c r="E88" s="183">
        <v>200</v>
      </c>
      <c r="F88" s="167">
        <v>1206486.48</v>
      </c>
      <c r="G88" s="167">
        <v>1206486.48</v>
      </c>
      <c r="H88" s="167">
        <v>1912765.73</v>
      </c>
    </row>
    <row r="89" spans="1:8" s="199" customFormat="1" x14ac:dyDescent="0.25">
      <c r="A89" s="130" t="s">
        <v>402</v>
      </c>
      <c r="B89" s="163" t="s">
        <v>413</v>
      </c>
      <c r="C89" s="163" t="s">
        <v>442</v>
      </c>
      <c r="D89" s="163">
        <v>9900000000</v>
      </c>
      <c r="E89" s="155"/>
      <c r="F89" s="166">
        <f>F90+F92</f>
        <v>6086858.2400000002</v>
      </c>
      <c r="G89" s="166">
        <f t="shared" ref="G89:H89" si="16">G90+G92</f>
        <v>5626858.2400000002</v>
      </c>
      <c r="H89" s="166">
        <f t="shared" si="16"/>
        <v>5626858.2400000002</v>
      </c>
    </row>
    <row r="90" spans="1:8" s="199" customFormat="1" ht="30.75" x14ac:dyDescent="0.25">
      <c r="A90" s="121" t="s">
        <v>404</v>
      </c>
      <c r="B90" s="165" t="s">
        <v>413</v>
      </c>
      <c r="C90" s="165" t="s">
        <v>442</v>
      </c>
      <c r="D90" s="165">
        <v>9910000000</v>
      </c>
      <c r="E90" s="155"/>
      <c r="F90" s="166">
        <f t="shared" ref="F90:H90" si="17">F91</f>
        <v>5626858.2400000002</v>
      </c>
      <c r="G90" s="166">
        <f t="shared" si="17"/>
        <v>5626858.2400000002</v>
      </c>
      <c r="H90" s="166">
        <f t="shared" si="17"/>
        <v>5626858.2400000002</v>
      </c>
    </row>
    <row r="91" spans="1:8" s="199" customFormat="1" ht="75.75" x14ac:dyDescent="0.25">
      <c r="A91" s="119" t="s">
        <v>346</v>
      </c>
      <c r="B91" s="165" t="s">
        <v>413</v>
      </c>
      <c r="C91" s="165" t="s">
        <v>442</v>
      </c>
      <c r="D91" s="165">
        <v>9910000000</v>
      </c>
      <c r="E91" s="155" t="s">
        <v>370</v>
      </c>
      <c r="F91" s="166">
        <f>'Приложение 4'!F118</f>
        <v>5626858.2400000002</v>
      </c>
      <c r="G91" s="166">
        <f>'Приложение 4'!G118</f>
        <v>5626858.2400000002</v>
      </c>
      <c r="H91" s="166">
        <f>'Приложение 4'!H118</f>
        <v>5626858.2400000002</v>
      </c>
    </row>
    <row r="92" spans="1:8" s="199" customFormat="1" x14ac:dyDescent="0.25">
      <c r="A92" s="119" t="s">
        <v>422</v>
      </c>
      <c r="B92" s="165" t="s">
        <v>413</v>
      </c>
      <c r="C92" s="165" t="s">
        <v>442</v>
      </c>
      <c r="D92" s="165" t="s">
        <v>423</v>
      </c>
      <c r="E92" s="155"/>
      <c r="F92" s="166">
        <f>F93</f>
        <v>460000</v>
      </c>
      <c r="G92" s="166">
        <f t="shared" ref="G92:H92" si="18">G93</f>
        <v>0</v>
      </c>
      <c r="H92" s="166">
        <f t="shared" si="18"/>
        <v>0</v>
      </c>
    </row>
    <row r="93" spans="1:8" s="199" customFormat="1" x14ac:dyDescent="0.25">
      <c r="A93" s="119" t="s">
        <v>348</v>
      </c>
      <c r="B93" s="165" t="s">
        <v>413</v>
      </c>
      <c r="C93" s="165" t="s">
        <v>442</v>
      </c>
      <c r="D93" s="165" t="s">
        <v>423</v>
      </c>
      <c r="E93" s="155">
        <v>300</v>
      </c>
      <c r="F93" s="166">
        <f>'Приложение 4'!F121</f>
        <v>460000</v>
      </c>
      <c r="G93" s="166">
        <f>'Приложение 4'!G121</f>
        <v>0</v>
      </c>
      <c r="H93" s="166">
        <f>'Приложение 4'!H121</f>
        <v>0</v>
      </c>
    </row>
    <row r="94" spans="1:8" s="199" customFormat="1" x14ac:dyDescent="0.25">
      <c r="A94" s="130" t="s">
        <v>491</v>
      </c>
      <c r="B94" s="163" t="s">
        <v>413</v>
      </c>
      <c r="C94" s="163" t="s">
        <v>460</v>
      </c>
      <c r="D94" s="158"/>
      <c r="E94" s="158"/>
      <c r="F94" s="164">
        <f>F95</f>
        <v>19720000</v>
      </c>
      <c r="G94" s="164">
        <f>G95</f>
        <v>17150000</v>
      </c>
      <c r="H94" s="164">
        <f>H95</f>
        <v>17150000</v>
      </c>
    </row>
    <row r="95" spans="1:8" s="199" customFormat="1" ht="31.5" x14ac:dyDescent="0.25">
      <c r="A95" s="130" t="s">
        <v>372</v>
      </c>
      <c r="B95" s="163" t="s">
        <v>413</v>
      </c>
      <c r="C95" s="163" t="s">
        <v>460</v>
      </c>
      <c r="D95" s="200" t="s">
        <v>830</v>
      </c>
      <c r="E95" s="158"/>
      <c r="F95" s="164">
        <f>F96</f>
        <v>19720000</v>
      </c>
      <c r="G95" s="164">
        <f t="shared" ref="G95:H96" si="19">G96</f>
        <v>17150000</v>
      </c>
      <c r="H95" s="164">
        <f t="shared" si="19"/>
        <v>17150000</v>
      </c>
    </row>
    <row r="96" spans="1:8" s="199" customFormat="1" x14ac:dyDescent="0.25">
      <c r="A96" s="119" t="s">
        <v>816</v>
      </c>
      <c r="B96" s="165" t="s">
        <v>413</v>
      </c>
      <c r="C96" s="165" t="s">
        <v>460</v>
      </c>
      <c r="D96" s="201" t="s">
        <v>842</v>
      </c>
      <c r="E96" s="155"/>
      <c r="F96" s="166">
        <f>F97</f>
        <v>19720000</v>
      </c>
      <c r="G96" s="166">
        <f t="shared" si="19"/>
        <v>17150000</v>
      </c>
      <c r="H96" s="166">
        <f t="shared" si="19"/>
        <v>17150000</v>
      </c>
    </row>
    <row r="97" spans="1:10" s="199" customFormat="1" ht="30.75" x14ac:dyDescent="0.25">
      <c r="A97" s="121" t="s">
        <v>347</v>
      </c>
      <c r="B97" s="165" t="s">
        <v>413</v>
      </c>
      <c r="C97" s="165" t="s">
        <v>460</v>
      </c>
      <c r="D97" s="201" t="s">
        <v>842</v>
      </c>
      <c r="E97" s="155">
        <v>800</v>
      </c>
      <c r="F97" s="166">
        <v>19720000</v>
      </c>
      <c r="G97" s="166">
        <v>17150000</v>
      </c>
      <c r="H97" s="166">
        <v>17150000</v>
      </c>
    </row>
    <row r="98" spans="1:10" s="199" customFormat="1" x14ac:dyDescent="0.25">
      <c r="A98" s="130" t="s">
        <v>492</v>
      </c>
      <c r="B98" s="163" t="s">
        <v>413</v>
      </c>
      <c r="C98" s="163" t="s">
        <v>458</v>
      </c>
      <c r="D98" s="158"/>
      <c r="E98" s="158"/>
      <c r="F98" s="164">
        <f t="shared" ref="F98:H100" si="20">F99</f>
        <v>80280000</v>
      </c>
      <c r="G98" s="164">
        <f t="shared" si="20"/>
        <v>15455434.5</v>
      </c>
      <c r="H98" s="164">
        <f t="shared" si="20"/>
        <v>15455434.5</v>
      </c>
    </row>
    <row r="99" spans="1:10" s="199" customFormat="1" ht="31.5" x14ac:dyDescent="0.25">
      <c r="A99" s="130" t="s">
        <v>372</v>
      </c>
      <c r="B99" s="163" t="s">
        <v>413</v>
      </c>
      <c r="C99" s="163" t="s">
        <v>458</v>
      </c>
      <c r="D99" s="200" t="s">
        <v>830</v>
      </c>
      <c r="E99" s="158"/>
      <c r="F99" s="164">
        <f>F100</f>
        <v>80280000</v>
      </c>
      <c r="G99" s="164">
        <f t="shared" si="20"/>
        <v>15455434.5</v>
      </c>
      <c r="H99" s="164">
        <f t="shared" si="20"/>
        <v>15455434.5</v>
      </c>
    </row>
    <row r="100" spans="1:10" s="198" customFormat="1" x14ac:dyDescent="0.25">
      <c r="A100" s="119" t="s">
        <v>816</v>
      </c>
      <c r="B100" s="165" t="s">
        <v>413</v>
      </c>
      <c r="C100" s="165" t="s">
        <v>458</v>
      </c>
      <c r="D100" s="201" t="s">
        <v>842</v>
      </c>
      <c r="E100" s="155"/>
      <c r="F100" s="166">
        <f>F101</f>
        <v>80280000</v>
      </c>
      <c r="G100" s="166">
        <f t="shared" si="20"/>
        <v>15455434.5</v>
      </c>
      <c r="H100" s="166">
        <f t="shared" si="20"/>
        <v>15455434.5</v>
      </c>
    </row>
    <row r="101" spans="1:10" s="199" customFormat="1" ht="30.75" x14ac:dyDescent="0.25">
      <c r="A101" s="121" t="s">
        <v>347</v>
      </c>
      <c r="B101" s="165" t="s">
        <v>413</v>
      </c>
      <c r="C101" s="165" t="s">
        <v>458</v>
      </c>
      <c r="D101" s="201" t="s">
        <v>842</v>
      </c>
      <c r="E101" s="155">
        <v>200</v>
      </c>
      <c r="F101" s="166">
        <v>80280000</v>
      </c>
      <c r="G101" s="166">
        <v>15455434.5</v>
      </c>
      <c r="H101" s="166">
        <v>15455434.5</v>
      </c>
    </row>
    <row r="102" spans="1:10" s="199" customFormat="1" ht="31.5" x14ac:dyDescent="0.25">
      <c r="A102" s="130" t="s">
        <v>493</v>
      </c>
      <c r="B102" s="163" t="s">
        <v>413</v>
      </c>
      <c r="C102" s="163" t="s">
        <v>494</v>
      </c>
      <c r="D102" s="158"/>
      <c r="E102" s="158"/>
      <c r="F102" s="164">
        <f t="shared" ref="F102:H104" si="21">F103</f>
        <v>12550000</v>
      </c>
      <c r="G102" s="164">
        <f t="shared" si="21"/>
        <v>4633000</v>
      </c>
      <c r="H102" s="164">
        <f t="shared" si="21"/>
        <v>4633000</v>
      </c>
    </row>
    <row r="103" spans="1:10" s="198" customFormat="1" ht="31.5" x14ac:dyDescent="0.25">
      <c r="A103" s="130" t="s">
        <v>365</v>
      </c>
      <c r="B103" s="163" t="s">
        <v>413</v>
      </c>
      <c r="C103" s="163" t="s">
        <v>494</v>
      </c>
      <c r="D103" s="200" t="s">
        <v>822</v>
      </c>
      <c r="E103" s="158"/>
      <c r="F103" s="164">
        <f t="shared" si="21"/>
        <v>12550000</v>
      </c>
      <c r="G103" s="164">
        <f t="shared" si="21"/>
        <v>4633000</v>
      </c>
      <c r="H103" s="164">
        <f t="shared" si="21"/>
        <v>4633000</v>
      </c>
      <c r="I103" s="199"/>
      <c r="J103" s="199"/>
    </row>
    <row r="104" spans="1:10" s="198" customFormat="1" x14ac:dyDescent="0.25">
      <c r="A104" s="119" t="s">
        <v>816</v>
      </c>
      <c r="B104" s="165" t="s">
        <v>413</v>
      </c>
      <c r="C104" s="165" t="s">
        <v>494</v>
      </c>
      <c r="D104" s="201" t="s">
        <v>823</v>
      </c>
      <c r="E104" s="155"/>
      <c r="F104" s="166">
        <f>F105</f>
        <v>12550000</v>
      </c>
      <c r="G104" s="166">
        <f t="shared" si="21"/>
        <v>4633000</v>
      </c>
      <c r="H104" s="166">
        <f t="shared" si="21"/>
        <v>4633000</v>
      </c>
      <c r="I104" s="199"/>
      <c r="J104" s="199"/>
    </row>
    <row r="105" spans="1:10" s="198" customFormat="1" x14ac:dyDescent="0.25">
      <c r="A105" s="119" t="s">
        <v>349</v>
      </c>
      <c r="B105" s="165" t="s">
        <v>413</v>
      </c>
      <c r="C105" s="165" t="s">
        <v>494</v>
      </c>
      <c r="D105" s="201" t="s">
        <v>823</v>
      </c>
      <c r="E105" s="155">
        <v>800</v>
      </c>
      <c r="F105" s="166">
        <v>12550000</v>
      </c>
      <c r="G105" s="166">
        <v>4633000</v>
      </c>
      <c r="H105" s="166">
        <v>4633000</v>
      </c>
      <c r="I105" s="199"/>
      <c r="J105" s="199"/>
    </row>
    <row r="106" spans="1:10" s="198" customFormat="1" x14ac:dyDescent="0.25">
      <c r="A106" s="134" t="s">
        <v>445</v>
      </c>
      <c r="B106" s="163" t="s">
        <v>442</v>
      </c>
      <c r="C106" s="163"/>
      <c r="D106" s="200"/>
      <c r="E106" s="158"/>
      <c r="F106" s="164">
        <f>F107</f>
        <v>10598503.609999999</v>
      </c>
      <c r="G106" s="164">
        <f t="shared" ref="G106:H106" si="22">G107</f>
        <v>0</v>
      </c>
      <c r="H106" s="164">
        <f t="shared" si="22"/>
        <v>0</v>
      </c>
      <c r="I106" s="199"/>
      <c r="J106" s="199"/>
    </row>
    <row r="107" spans="1:10" s="198" customFormat="1" x14ac:dyDescent="0.25">
      <c r="A107" s="134" t="s">
        <v>449</v>
      </c>
      <c r="B107" s="163" t="s">
        <v>442</v>
      </c>
      <c r="C107" s="163" t="s">
        <v>409</v>
      </c>
      <c r="D107" s="200"/>
      <c r="E107" s="158"/>
      <c r="F107" s="164">
        <f>F108</f>
        <v>10598503.609999999</v>
      </c>
      <c r="G107" s="164">
        <f t="shared" ref="G107:H109" si="23">G108</f>
        <v>0</v>
      </c>
      <c r="H107" s="164">
        <f t="shared" si="23"/>
        <v>0</v>
      </c>
      <c r="I107" s="199"/>
      <c r="J107" s="199"/>
    </row>
    <row r="108" spans="1:10" s="198" customFormat="1" x14ac:dyDescent="0.25">
      <c r="A108" s="134" t="s">
        <v>402</v>
      </c>
      <c r="B108" s="163" t="s">
        <v>442</v>
      </c>
      <c r="C108" s="163" t="s">
        <v>409</v>
      </c>
      <c r="D108" s="200" t="s">
        <v>403</v>
      </c>
      <c r="E108" s="158"/>
      <c r="F108" s="164">
        <f>F109</f>
        <v>10598503.609999999</v>
      </c>
      <c r="G108" s="164">
        <f t="shared" si="23"/>
        <v>0</v>
      </c>
      <c r="H108" s="164">
        <f t="shared" si="23"/>
        <v>0</v>
      </c>
      <c r="I108" s="199"/>
      <c r="J108" s="199"/>
    </row>
    <row r="109" spans="1:10" s="198" customFormat="1" x14ac:dyDescent="0.25">
      <c r="A109" s="121" t="s">
        <v>422</v>
      </c>
      <c r="B109" s="165" t="s">
        <v>442</v>
      </c>
      <c r="C109" s="165" t="s">
        <v>409</v>
      </c>
      <c r="D109" s="201" t="s">
        <v>423</v>
      </c>
      <c r="E109" s="155"/>
      <c r="F109" s="166">
        <f>F110</f>
        <v>10598503.609999999</v>
      </c>
      <c r="G109" s="166">
        <f t="shared" si="23"/>
        <v>0</v>
      </c>
      <c r="H109" s="166">
        <f t="shared" si="23"/>
        <v>0</v>
      </c>
      <c r="I109" s="199"/>
      <c r="J109" s="199"/>
    </row>
    <row r="110" spans="1:10" s="198" customFormat="1" ht="30.75" x14ac:dyDescent="0.25">
      <c r="A110" s="121" t="s">
        <v>347</v>
      </c>
      <c r="B110" s="165" t="s">
        <v>442</v>
      </c>
      <c r="C110" s="165" t="s">
        <v>409</v>
      </c>
      <c r="D110" s="201" t="s">
        <v>423</v>
      </c>
      <c r="E110" s="155">
        <v>200</v>
      </c>
      <c r="F110" s="166">
        <f>'Приложение 4'!F138</f>
        <v>10598503.609999999</v>
      </c>
      <c r="G110" s="166">
        <f>'Приложение 4'!G138</f>
        <v>0</v>
      </c>
      <c r="H110" s="166">
        <f>'Приложение 4'!H138</f>
        <v>0</v>
      </c>
      <c r="I110" s="199"/>
      <c r="J110" s="199"/>
    </row>
    <row r="111" spans="1:10" s="199" customFormat="1" x14ac:dyDescent="0.25">
      <c r="A111" s="130" t="s">
        <v>495</v>
      </c>
      <c r="B111" s="163" t="s">
        <v>417</v>
      </c>
      <c r="C111" s="163"/>
      <c r="D111" s="158"/>
      <c r="E111" s="158"/>
      <c r="F111" s="164">
        <f t="shared" ref="F111:H113" si="24">F112</f>
        <v>28293963.789999999</v>
      </c>
      <c r="G111" s="164">
        <f t="shared" si="24"/>
        <v>29482310.27</v>
      </c>
      <c r="H111" s="164">
        <f t="shared" si="24"/>
        <v>30661602.690000001</v>
      </c>
    </row>
    <row r="112" spans="1:10" s="199" customFormat="1" ht="31.5" x14ac:dyDescent="0.25">
      <c r="A112" s="134" t="s">
        <v>496</v>
      </c>
      <c r="B112" s="163" t="s">
        <v>417</v>
      </c>
      <c r="C112" s="163" t="s">
        <v>409</v>
      </c>
      <c r="D112" s="200"/>
      <c r="E112" s="158"/>
      <c r="F112" s="164">
        <f t="shared" si="24"/>
        <v>28293963.789999999</v>
      </c>
      <c r="G112" s="164">
        <f t="shared" si="24"/>
        <v>29482310.27</v>
      </c>
      <c r="H112" s="164">
        <f t="shared" si="24"/>
        <v>30661602.690000001</v>
      </c>
    </row>
    <row r="113" spans="1:8" s="199" customFormat="1" ht="31.5" x14ac:dyDescent="0.25">
      <c r="A113" s="130" t="s">
        <v>497</v>
      </c>
      <c r="B113" s="163" t="s">
        <v>417</v>
      </c>
      <c r="C113" s="163" t="s">
        <v>409</v>
      </c>
      <c r="D113" s="202">
        <v>7100000000</v>
      </c>
      <c r="E113" s="203"/>
      <c r="F113" s="164">
        <f>F114</f>
        <v>28293963.789999999</v>
      </c>
      <c r="G113" s="164">
        <f t="shared" si="24"/>
        <v>29482310.27</v>
      </c>
      <c r="H113" s="164">
        <f t="shared" si="24"/>
        <v>30661602.690000001</v>
      </c>
    </row>
    <row r="114" spans="1:8" s="199" customFormat="1" x14ac:dyDescent="0.25">
      <c r="A114" s="119" t="s">
        <v>816</v>
      </c>
      <c r="B114" s="165" t="s">
        <v>417</v>
      </c>
      <c r="C114" s="165" t="s">
        <v>409</v>
      </c>
      <c r="D114" s="183">
        <v>7130000000</v>
      </c>
      <c r="E114" s="204"/>
      <c r="F114" s="166">
        <f>SUM(F115:F115)</f>
        <v>28293963.789999999</v>
      </c>
      <c r="G114" s="166">
        <f>SUM(G115:G115)</f>
        <v>29482310.27</v>
      </c>
      <c r="H114" s="166">
        <f>SUM(H115:H115)</f>
        <v>30661602.690000001</v>
      </c>
    </row>
    <row r="115" spans="1:8" s="199" customFormat="1" ht="30.75" x14ac:dyDescent="0.25">
      <c r="A115" s="119" t="s">
        <v>347</v>
      </c>
      <c r="B115" s="165" t="s">
        <v>417</v>
      </c>
      <c r="C115" s="165" t="s">
        <v>409</v>
      </c>
      <c r="D115" s="183">
        <v>7130000000</v>
      </c>
      <c r="E115" s="183">
        <v>200</v>
      </c>
      <c r="F115" s="166">
        <v>28293963.789999999</v>
      </c>
      <c r="G115" s="166">
        <v>29482310.27</v>
      </c>
      <c r="H115" s="166">
        <v>30661602.690000001</v>
      </c>
    </row>
    <row r="116" spans="1:8" s="199" customFormat="1" x14ac:dyDescent="0.25">
      <c r="A116" s="130" t="s">
        <v>452</v>
      </c>
      <c r="B116" s="163" t="s">
        <v>453</v>
      </c>
      <c r="C116" s="163"/>
      <c r="D116" s="158"/>
      <c r="E116" s="158"/>
      <c r="F116" s="164">
        <f>F117+F126+F136+F149+F158</f>
        <v>1372105855.55</v>
      </c>
      <c r="G116" s="164">
        <f t="shared" ref="G116:H116" si="25">G117+G126+G136+G149+G158</f>
        <v>1210252258.7800002</v>
      </c>
      <c r="H116" s="164">
        <f t="shared" si="25"/>
        <v>1210623970.7800002</v>
      </c>
    </row>
    <row r="117" spans="1:8" s="199" customFormat="1" x14ac:dyDescent="0.25">
      <c r="A117" s="130" t="s">
        <v>454</v>
      </c>
      <c r="B117" s="163" t="s">
        <v>453</v>
      </c>
      <c r="C117" s="163" t="s">
        <v>399</v>
      </c>
      <c r="D117" s="158"/>
      <c r="E117" s="158"/>
      <c r="F117" s="164">
        <f>F118+F123</f>
        <v>361365550.97000003</v>
      </c>
      <c r="G117" s="164">
        <f>G118+G123</f>
        <v>385758267.55000001</v>
      </c>
      <c r="H117" s="164">
        <f>H118+H123</f>
        <v>385471979.55000001</v>
      </c>
    </row>
    <row r="118" spans="1:8" s="206" customFormat="1" x14ac:dyDescent="0.25">
      <c r="A118" s="130" t="s">
        <v>342</v>
      </c>
      <c r="B118" s="163" t="s">
        <v>453</v>
      </c>
      <c r="C118" s="163" t="s">
        <v>399</v>
      </c>
      <c r="D118" s="200" t="s">
        <v>813</v>
      </c>
      <c r="E118" s="158"/>
      <c r="F118" s="164">
        <f>F119</f>
        <v>353468784.97000003</v>
      </c>
      <c r="G118" s="164">
        <f>G119</f>
        <v>378147788.55000001</v>
      </c>
      <c r="H118" s="164">
        <f>H119</f>
        <v>378147788.55000001</v>
      </c>
    </row>
    <row r="119" spans="1:8" s="2" customFormat="1" ht="15" x14ac:dyDescent="0.2">
      <c r="A119" s="207" t="s">
        <v>812</v>
      </c>
      <c r="B119" s="165" t="s">
        <v>453</v>
      </c>
      <c r="C119" s="165" t="s">
        <v>399</v>
      </c>
      <c r="D119" s="201" t="s">
        <v>814</v>
      </c>
      <c r="E119" s="155"/>
      <c r="F119" s="166">
        <f>SUM(F120:F122)</f>
        <v>353468784.97000003</v>
      </c>
      <c r="G119" s="166">
        <f>SUM(G120:G122)</f>
        <v>378147788.55000001</v>
      </c>
      <c r="H119" s="166">
        <f>SUM(H120:H122)</f>
        <v>378147788.55000001</v>
      </c>
    </row>
    <row r="120" spans="1:8" s="206" customFormat="1" ht="75" x14ac:dyDescent="0.2">
      <c r="A120" s="119" t="s">
        <v>346</v>
      </c>
      <c r="B120" s="165" t="s">
        <v>453</v>
      </c>
      <c r="C120" s="165" t="s">
        <v>399</v>
      </c>
      <c r="D120" s="201" t="s">
        <v>814</v>
      </c>
      <c r="E120" s="155">
        <v>100</v>
      </c>
      <c r="F120" s="167">
        <v>168516685.19999999</v>
      </c>
      <c r="G120" s="167">
        <v>175982975</v>
      </c>
      <c r="H120" s="167">
        <v>175982975</v>
      </c>
    </row>
    <row r="121" spans="1:8" s="206" customFormat="1" ht="30" x14ac:dyDescent="0.2">
      <c r="A121" s="121" t="s">
        <v>347</v>
      </c>
      <c r="B121" s="165" t="s">
        <v>453</v>
      </c>
      <c r="C121" s="165" t="s">
        <v>399</v>
      </c>
      <c r="D121" s="201" t="s">
        <v>814</v>
      </c>
      <c r="E121" s="155">
        <v>200</v>
      </c>
      <c r="F121" s="167">
        <v>180793234.91999999</v>
      </c>
      <c r="G121" s="167">
        <v>198005948.69999999</v>
      </c>
      <c r="H121" s="167">
        <v>198005948.69999999</v>
      </c>
    </row>
    <row r="122" spans="1:8" s="199" customFormat="1" x14ac:dyDescent="0.25">
      <c r="A122" s="119" t="s">
        <v>349</v>
      </c>
      <c r="B122" s="165" t="s">
        <v>453</v>
      </c>
      <c r="C122" s="165" t="s">
        <v>399</v>
      </c>
      <c r="D122" s="201" t="s">
        <v>814</v>
      </c>
      <c r="E122" s="155">
        <v>800</v>
      </c>
      <c r="F122" s="167">
        <v>4158864.8499999996</v>
      </c>
      <c r="G122" s="167">
        <v>4158864.8499999996</v>
      </c>
      <c r="H122" s="167">
        <v>4158864.8499999996</v>
      </c>
    </row>
    <row r="123" spans="1:8" s="199" customFormat="1" x14ac:dyDescent="0.25">
      <c r="A123" s="134" t="s">
        <v>402</v>
      </c>
      <c r="B123" s="163" t="s">
        <v>453</v>
      </c>
      <c r="C123" s="163" t="s">
        <v>399</v>
      </c>
      <c r="D123" s="171" t="s">
        <v>403</v>
      </c>
      <c r="E123" s="158"/>
      <c r="F123" s="164">
        <f t="shared" ref="F123:H124" si="26">F124</f>
        <v>7896766</v>
      </c>
      <c r="G123" s="164">
        <f t="shared" si="26"/>
        <v>7610479</v>
      </c>
      <c r="H123" s="164">
        <f t="shared" si="26"/>
        <v>7324191</v>
      </c>
    </row>
    <row r="124" spans="1:8" s="199" customFormat="1" x14ac:dyDescent="0.25">
      <c r="A124" s="121" t="s">
        <v>422</v>
      </c>
      <c r="B124" s="165" t="s">
        <v>453</v>
      </c>
      <c r="C124" s="165" t="s">
        <v>399</v>
      </c>
      <c r="D124" s="170" t="s">
        <v>423</v>
      </c>
      <c r="E124" s="155"/>
      <c r="F124" s="166">
        <f t="shared" si="26"/>
        <v>7896766</v>
      </c>
      <c r="G124" s="166">
        <f t="shared" si="26"/>
        <v>7610479</v>
      </c>
      <c r="H124" s="166">
        <f t="shared" si="26"/>
        <v>7324191</v>
      </c>
    </row>
    <row r="125" spans="1:8" s="199" customFormat="1" x14ac:dyDescent="0.25">
      <c r="A125" s="119" t="s">
        <v>349</v>
      </c>
      <c r="B125" s="165" t="s">
        <v>453</v>
      </c>
      <c r="C125" s="165" t="s">
        <v>399</v>
      </c>
      <c r="D125" s="170" t="s">
        <v>423</v>
      </c>
      <c r="E125" s="155">
        <v>800</v>
      </c>
      <c r="F125" s="166">
        <f>'Приложение 4'!F144</f>
        <v>7896766</v>
      </c>
      <c r="G125" s="166">
        <f>'Приложение 4'!G144</f>
        <v>7610479</v>
      </c>
      <c r="H125" s="166">
        <f>'Приложение 4'!H144</f>
        <v>7324191</v>
      </c>
    </row>
    <row r="126" spans="1:8" s="199" customFormat="1" x14ac:dyDescent="0.25">
      <c r="A126" s="130" t="s">
        <v>455</v>
      </c>
      <c r="B126" s="163" t="s">
        <v>453</v>
      </c>
      <c r="C126" s="163" t="s">
        <v>401</v>
      </c>
      <c r="D126" s="158"/>
      <c r="E126" s="158"/>
      <c r="F126" s="164">
        <f>F127+F133</f>
        <v>511854649.53000003</v>
      </c>
      <c r="G126" s="164">
        <f t="shared" ref="G126:H126" si="27">G127+G133</f>
        <v>454528942.81</v>
      </c>
      <c r="H126" s="164">
        <f t="shared" si="27"/>
        <v>454528942.81</v>
      </c>
    </row>
    <row r="127" spans="1:8" s="199" customFormat="1" x14ac:dyDescent="0.25">
      <c r="A127" s="130" t="s">
        <v>342</v>
      </c>
      <c r="B127" s="163" t="s">
        <v>453</v>
      </c>
      <c r="C127" s="163" t="s">
        <v>401</v>
      </c>
      <c r="D127" s="200" t="s">
        <v>813</v>
      </c>
      <c r="E127" s="158"/>
      <c r="F127" s="164">
        <f>F128</f>
        <v>432569146.30000001</v>
      </c>
      <c r="G127" s="164">
        <f>G128</f>
        <v>454528942.81</v>
      </c>
      <c r="H127" s="164">
        <f>H128</f>
        <v>454528942.81</v>
      </c>
    </row>
    <row r="128" spans="1:8" s="199" customFormat="1" x14ac:dyDescent="0.25">
      <c r="A128" s="207" t="s">
        <v>812</v>
      </c>
      <c r="B128" s="165" t="s">
        <v>453</v>
      </c>
      <c r="C128" s="165" t="s">
        <v>401</v>
      </c>
      <c r="D128" s="201" t="s">
        <v>814</v>
      </c>
      <c r="E128" s="155"/>
      <c r="F128" s="166">
        <f>SUM(F129:F132)</f>
        <v>432569146.30000001</v>
      </c>
      <c r="G128" s="166">
        <f t="shared" ref="G128:H128" si="28">SUM(G129:G132)</f>
        <v>454528942.81</v>
      </c>
      <c r="H128" s="166">
        <f t="shared" si="28"/>
        <v>454528942.81</v>
      </c>
    </row>
    <row r="129" spans="1:16" s="199" customFormat="1" ht="75.75" x14ac:dyDescent="0.25">
      <c r="A129" s="121" t="s">
        <v>346</v>
      </c>
      <c r="B129" s="165" t="s">
        <v>453</v>
      </c>
      <c r="C129" s="165" t="s">
        <v>401</v>
      </c>
      <c r="D129" s="201" t="s">
        <v>814</v>
      </c>
      <c r="E129" s="155">
        <v>100</v>
      </c>
      <c r="F129" s="167">
        <v>90467041</v>
      </c>
      <c r="G129" s="167">
        <v>93253842.599999994</v>
      </c>
      <c r="H129" s="167">
        <v>93253842.599999994</v>
      </c>
      <c r="N129" s="149"/>
      <c r="O129" s="149"/>
      <c r="P129" s="149"/>
    </row>
    <row r="130" spans="1:16" s="199" customFormat="1" ht="30.75" x14ac:dyDescent="0.25">
      <c r="A130" s="121" t="s">
        <v>347</v>
      </c>
      <c r="B130" s="165" t="s">
        <v>453</v>
      </c>
      <c r="C130" s="165" t="s">
        <v>401</v>
      </c>
      <c r="D130" s="201" t="s">
        <v>814</v>
      </c>
      <c r="E130" s="155">
        <v>200</v>
      </c>
      <c r="F130" s="167">
        <v>64037108</v>
      </c>
      <c r="G130" s="167">
        <v>70451380.690000013</v>
      </c>
      <c r="H130" s="167">
        <v>70451380.690000013</v>
      </c>
      <c r="N130" s="149"/>
      <c r="O130" s="149"/>
      <c r="P130" s="149"/>
    </row>
    <row r="131" spans="1:16" s="199" customFormat="1" ht="30.75" x14ac:dyDescent="0.25">
      <c r="A131" s="119" t="s">
        <v>352</v>
      </c>
      <c r="B131" s="165" t="s">
        <v>453</v>
      </c>
      <c r="C131" s="165" t="s">
        <v>401</v>
      </c>
      <c r="D131" s="201" t="s">
        <v>814</v>
      </c>
      <c r="E131" s="155">
        <v>600</v>
      </c>
      <c r="F131" s="167">
        <v>272634818.30000001</v>
      </c>
      <c r="G131" s="167">
        <v>285393540.51999998</v>
      </c>
      <c r="H131" s="167">
        <v>285393540.51999998</v>
      </c>
      <c r="N131" s="149"/>
      <c r="O131" s="149"/>
      <c r="P131" s="149"/>
    </row>
    <row r="132" spans="1:16" s="199" customFormat="1" x14ac:dyDescent="0.25">
      <c r="A132" s="119" t="s">
        <v>349</v>
      </c>
      <c r="B132" s="165" t="s">
        <v>453</v>
      </c>
      <c r="C132" s="165" t="s">
        <v>401</v>
      </c>
      <c r="D132" s="201" t="s">
        <v>814</v>
      </c>
      <c r="E132" s="155">
        <v>800</v>
      </c>
      <c r="F132" s="167">
        <v>5430179</v>
      </c>
      <c r="G132" s="167">
        <v>5430179</v>
      </c>
      <c r="H132" s="167">
        <v>5430179</v>
      </c>
      <c r="N132" s="149"/>
      <c r="O132" s="149"/>
      <c r="P132" s="149"/>
    </row>
    <row r="133" spans="1:16" s="199" customFormat="1" ht="31.5" x14ac:dyDescent="0.25">
      <c r="A133" s="130" t="s">
        <v>381</v>
      </c>
      <c r="B133" s="165" t="s">
        <v>453</v>
      </c>
      <c r="C133" s="165" t="s">
        <v>401</v>
      </c>
      <c r="D133" s="200" t="s">
        <v>827</v>
      </c>
      <c r="E133" s="158"/>
      <c r="F133" s="169">
        <f t="shared" ref="F133:H134" si="29">F134</f>
        <v>79285503.230000004</v>
      </c>
      <c r="G133" s="169">
        <f t="shared" si="29"/>
        <v>0</v>
      </c>
      <c r="H133" s="169">
        <f t="shared" si="29"/>
        <v>0</v>
      </c>
    </row>
    <row r="134" spans="1:16" s="199" customFormat="1" x14ac:dyDescent="0.25">
      <c r="A134" s="119" t="s">
        <v>816</v>
      </c>
      <c r="B134" s="165" t="s">
        <v>453</v>
      </c>
      <c r="C134" s="165" t="s">
        <v>401</v>
      </c>
      <c r="D134" s="201" t="s">
        <v>828</v>
      </c>
      <c r="E134" s="155"/>
      <c r="F134" s="167">
        <f t="shared" si="29"/>
        <v>79285503.230000004</v>
      </c>
      <c r="G134" s="167">
        <f t="shared" si="29"/>
        <v>0</v>
      </c>
      <c r="H134" s="167">
        <f t="shared" si="29"/>
        <v>0</v>
      </c>
    </row>
    <row r="135" spans="1:16" s="199" customFormat="1" ht="30.75" x14ac:dyDescent="0.25">
      <c r="A135" s="119" t="s">
        <v>384</v>
      </c>
      <c r="B135" s="165" t="s">
        <v>453</v>
      </c>
      <c r="C135" s="165" t="s">
        <v>401</v>
      </c>
      <c r="D135" s="201" t="s">
        <v>828</v>
      </c>
      <c r="E135" s="155">
        <v>400</v>
      </c>
      <c r="F135" s="167">
        <v>79285503.230000004</v>
      </c>
      <c r="G135" s="167">
        <v>0</v>
      </c>
      <c r="H135" s="167">
        <v>0</v>
      </c>
    </row>
    <row r="136" spans="1:16" s="199" customFormat="1" x14ac:dyDescent="0.25">
      <c r="A136" s="130" t="s">
        <v>456</v>
      </c>
      <c r="B136" s="163" t="s">
        <v>453</v>
      </c>
      <c r="C136" s="163" t="s">
        <v>409</v>
      </c>
      <c r="D136" s="200"/>
      <c r="E136" s="158"/>
      <c r="F136" s="169">
        <f>F137+F142+F146</f>
        <v>336437518.44999999</v>
      </c>
      <c r="G136" s="169">
        <f>G137+G142+G146</f>
        <v>200853294.21000001</v>
      </c>
      <c r="H136" s="169">
        <f>H137+H142+H146</f>
        <v>200853294.21000001</v>
      </c>
    </row>
    <row r="137" spans="1:16" s="199" customFormat="1" x14ac:dyDescent="0.25">
      <c r="A137" s="130" t="s">
        <v>357</v>
      </c>
      <c r="B137" s="163" t="s">
        <v>453</v>
      </c>
      <c r="C137" s="163" t="s">
        <v>409</v>
      </c>
      <c r="D137" s="200" t="s">
        <v>843</v>
      </c>
      <c r="E137" s="158"/>
      <c r="F137" s="169">
        <f>F138</f>
        <v>105322220</v>
      </c>
      <c r="G137" s="169">
        <f t="shared" ref="G137:H137" si="30">G138</f>
        <v>106032800</v>
      </c>
      <c r="H137" s="169">
        <f t="shared" si="30"/>
        <v>106032800</v>
      </c>
    </row>
    <row r="138" spans="1:16" s="199" customFormat="1" x14ac:dyDescent="0.25">
      <c r="A138" s="119" t="s">
        <v>835</v>
      </c>
      <c r="B138" s="165" t="s">
        <v>453</v>
      </c>
      <c r="C138" s="165" t="s">
        <v>409</v>
      </c>
      <c r="D138" s="201" t="s">
        <v>844</v>
      </c>
      <c r="E138" s="155"/>
      <c r="F138" s="167">
        <f>SUM(F139:F141)</f>
        <v>105322220</v>
      </c>
      <c r="G138" s="167">
        <f t="shared" ref="G138:H138" si="31">SUM(G139:G141)</f>
        <v>106032800</v>
      </c>
      <c r="H138" s="167">
        <f t="shared" si="31"/>
        <v>106032800</v>
      </c>
    </row>
    <row r="139" spans="1:16" s="199" customFormat="1" ht="75.75" x14ac:dyDescent="0.25">
      <c r="A139" s="121" t="s">
        <v>346</v>
      </c>
      <c r="B139" s="165" t="s">
        <v>453</v>
      </c>
      <c r="C139" s="165" t="s">
        <v>409</v>
      </c>
      <c r="D139" s="201" t="s">
        <v>844</v>
      </c>
      <c r="E139" s="155">
        <v>100</v>
      </c>
      <c r="F139" s="167">
        <v>98930520</v>
      </c>
      <c r="G139" s="167">
        <v>99536600</v>
      </c>
      <c r="H139" s="167">
        <v>99536600</v>
      </c>
    </row>
    <row r="140" spans="1:16" s="199" customFormat="1" ht="30.75" x14ac:dyDescent="0.25">
      <c r="A140" s="121" t="s">
        <v>347</v>
      </c>
      <c r="B140" s="165" t="s">
        <v>453</v>
      </c>
      <c r="C140" s="165" t="s">
        <v>409</v>
      </c>
      <c r="D140" s="201" t="s">
        <v>844</v>
      </c>
      <c r="E140" s="155">
        <v>200</v>
      </c>
      <c r="F140" s="167">
        <v>6270900</v>
      </c>
      <c r="G140" s="167">
        <v>6375400</v>
      </c>
      <c r="H140" s="167">
        <v>6375400</v>
      </c>
    </row>
    <row r="141" spans="1:16" s="199" customFormat="1" x14ac:dyDescent="0.25">
      <c r="A141" s="119" t="s">
        <v>349</v>
      </c>
      <c r="B141" s="165" t="s">
        <v>453</v>
      </c>
      <c r="C141" s="165" t="s">
        <v>409</v>
      </c>
      <c r="D141" s="201" t="s">
        <v>844</v>
      </c>
      <c r="E141" s="155">
        <v>800</v>
      </c>
      <c r="F141" s="167">
        <v>120800</v>
      </c>
      <c r="G141" s="167">
        <v>120800</v>
      </c>
      <c r="H141" s="167">
        <v>120800</v>
      </c>
    </row>
    <row r="142" spans="1:16" s="199" customFormat="1" x14ac:dyDescent="0.25">
      <c r="A142" s="130" t="s">
        <v>342</v>
      </c>
      <c r="B142" s="163" t="s">
        <v>453</v>
      </c>
      <c r="C142" s="163" t="s">
        <v>409</v>
      </c>
      <c r="D142" s="200" t="s">
        <v>813</v>
      </c>
      <c r="E142" s="158"/>
      <c r="F142" s="169">
        <f>F143</f>
        <v>94203805.310000002</v>
      </c>
      <c r="G142" s="169">
        <f>G143</f>
        <v>94820494.210000008</v>
      </c>
      <c r="H142" s="169">
        <f>H143</f>
        <v>94820494.210000008</v>
      </c>
    </row>
    <row r="143" spans="1:16" s="198" customFormat="1" x14ac:dyDescent="0.25">
      <c r="A143" s="207" t="s">
        <v>812</v>
      </c>
      <c r="B143" s="165" t="s">
        <v>453</v>
      </c>
      <c r="C143" s="165" t="s">
        <v>409</v>
      </c>
      <c r="D143" s="201" t="s">
        <v>814</v>
      </c>
      <c r="E143" s="155"/>
      <c r="F143" s="166">
        <f>SUM(F144:F145)</f>
        <v>94203805.310000002</v>
      </c>
      <c r="G143" s="166">
        <f t="shared" ref="G143:H143" si="32">SUM(G144:G145)</f>
        <v>94820494.210000008</v>
      </c>
      <c r="H143" s="166">
        <f t="shared" si="32"/>
        <v>94820494.210000008</v>
      </c>
    </row>
    <row r="144" spans="1:16" s="199" customFormat="1" ht="75.75" x14ac:dyDescent="0.25">
      <c r="A144" s="121" t="s">
        <v>346</v>
      </c>
      <c r="B144" s="165" t="s">
        <v>453</v>
      </c>
      <c r="C144" s="165" t="s">
        <v>409</v>
      </c>
      <c r="D144" s="201" t="s">
        <v>814</v>
      </c>
      <c r="E144" s="155">
        <v>100</v>
      </c>
      <c r="F144" s="167">
        <v>82133081.460000008</v>
      </c>
      <c r="G144" s="167">
        <v>82773081.460000008</v>
      </c>
      <c r="H144" s="167">
        <v>82773081.460000008</v>
      </c>
      <c r="N144" s="402"/>
      <c r="O144" s="402"/>
      <c r="P144" s="402"/>
    </row>
    <row r="145" spans="1:16" s="199" customFormat="1" ht="30.75" x14ac:dyDescent="0.25">
      <c r="A145" s="121" t="s">
        <v>347</v>
      </c>
      <c r="B145" s="165" t="s">
        <v>453</v>
      </c>
      <c r="C145" s="165" t="s">
        <v>409</v>
      </c>
      <c r="D145" s="201" t="s">
        <v>814</v>
      </c>
      <c r="E145" s="155">
        <v>200</v>
      </c>
      <c r="F145" s="167">
        <v>12070723.85</v>
      </c>
      <c r="G145" s="167">
        <v>12047412.75</v>
      </c>
      <c r="H145" s="167">
        <v>12047412.75</v>
      </c>
      <c r="N145" s="402"/>
      <c r="O145" s="402"/>
      <c r="P145" s="402"/>
    </row>
    <row r="146" spans="1:16" s="199" customFormat="1" ht="31.5" x14ac:dyDescent="0.25">
      <c r="A146" s="130" t="s">
        <v>381</v>
      </c>
      <c r="B146" s="165" t="s">
        <v>453</v>
      </c>
      <c r="C146" s="165" t="s">
        <v>409</v>
      </c>
      <c r="D146" s="200" t="s">
        <v>827</v>
      </c>
      <c r="E146" s="155"/>
      <c r="F146" s="169">
        <f t="shared" ref="F146:H147" si="33">F147</f>
        <v>136911493.13999999</v>
      </c>
      <c r="G146" s="169">
        <f t="shared" si="33"/>
        <v>0</v>
      </c>
      <c r="H146" s="169">
        <f t="shared" si="33"/>
        <v>0</v>
      </c>
    </row>
    <row r="147" spans="1:16" s="199" customFormat="1" x14ac:dyDescent="0.25">
      <c r="A147" s="119" t="s">
        <v>816</v>
      </c>
      <c r="B147" s="165" t="s">
        <v>453</v>
      </c>
      <c r="C147" s="165" t="s">
        <v>409</v>
      </c>
      <c r="D147" s="201" t="s">
        <v>828</v>
      </c>
      <c r="E147" s="155"/>
      <c r="F147" s="167">
        <f t="shared" si="33"/>
        <v>136911493.13999999</v>
      </c>
      <c r="G147" s="167">
        <f t="shared" si="33"/>
        <v>0</v>
      </c>
      <c r="H147" s="167">
        <f t="shared" si="33"/>
        <v>0</v>
      </c>
    </row>
    <row r="148" spans="1:16" s="199" customFormat="1" ht="30.75" x14ac:dyDescent="0.25">
      <c r="A148" s="119" t="s">
        <v>384</v>
      </c>
      <c r="B148" s="165" t="s">
        <v>453</v>
      </c>
      <c r="C148" s="165" t="s">
        <v>409</v>
      </c>
      <c r="D148" s="201" t="s">
        <v>828</v>
      </c>
      <c r="E148" s="155">
        <v>400</v>
      </c>
      <c r="F148" s="167">
        <f>135050365.47+1861127.67</f>
        <v>136911493.13999999</v>
      </c>
      <c r="G148" s="167">
        <v>0</v>
      </c>
      <c r="H148" s="167">
        <v>0</v>
      </c>
    </row>
    <row r="149" spans="1:16" s="199" customFormat="1" x14ac:dyDescent="0.25">
      <c r="A149" s="130" t="s">
        <v>800</v>
      </c>
      <c r="B149" s="163" t="s">
        <v>453</v>
      </c>
      <c r="C149" s="163" t="s">
        <v>453</v>
      </c>
      <c r="D149" s="158"/>
      <c r="E149" s="158"/>
      <c r="F149" s="164">
        <f>F150</f>
        <v>31230325.600000001</v>
      </c>
      <c r="G149" s="164">
        <f t="shared" ref="G149:H149" si="34">G150</f>
        <v>31600193.210000001</v>
      </c>
      <c r="H149" s="164">
        <f t="shared" si="34"/>
        <v>32258193.210000001</v>
      </c>
    </row>
    <row r="150" spans="1:16" s="199" customFormat="1" ht="47.25" x14ac:dyDescent="0.25">
      <c r="A150" s="130" t="s">
        <v>831</v>
      </c>
      <c r="B150" s="163" t="s">
        <v>453</v>
      </c>
      <c r="C150" s="163" t="s">
        <v>453</v>
      </c>
      <c r="D150" s="200" t="s">
        <v>832</v>
      </c>
      <c r="E150" s="158"/>
      <c r="F150" s="164">
        <f>F151+F155</f>
        <v>31230325.600000001</v>
      </c>
      <c r="G150" s="164">
        <f t="shared" ref="G150:H150" si="35">G151+G155</f>
        <v>31600193.210000001</v>
      </c>
      <c r="H150" s="164">
        <f t="shared" si="35"/>
        <v>32258193.210000001</v>
      </c>
    </row>
    <row r="151" spans="1:16" s="209" customFormat="1" ht="15" x14ac:dyDescent="0.2">
      <c r="A151" s="119" t="s">
        <v>816</v>
      </c>
      <c r="B151" s="165" t="s">
        <v>453</v>
      </c>
      <c r="C151" s="165" t="s">
        <v>453</v>
      </c>
      <c r="D151" s="201" t="s">
        <v>833</v>
      </c>
      <c r="E151" s="155"/>
      <c r="F151" s="166">
        <f>SUM(F152:F154)</f>
        <v>15058825.26</v>
      </c>
      <c r="G151" s="166">
        <f t="shared" ref="G151:H151" si="36">SUM(G152:G154)</f>
        <v>15058825.26</v>
      </c>
      <c r="H151" s="166">
        <f t="shared" si="36"/>
        <v>15058825.26</v>
      </c>
      <c r="I151" s="208"/>
      <c r="J151" s="208"/>
    </row>
    <row r="152" spans="1:16" s="209" customFormat="1" ht="75" x14ac:dyDescent="0.2">
      <c r="A152" s="119" t="s">
        <v>346</v>
      </c>
      <c r="B152" s="165" t="s">
        <v>453</v>
      </c>
      <c r="C152" s="165" t="s">
        <v>453</v>
      </c>
      <c r="D152" s="201" t="s">
        <v>833</v>
      </c>
      <c r="E152" s="155">
        <v>100</v>
      </c>
      <c r="F152" s="383">
        <v>475491.9</v>
      </c>
      <c r="G152" s="383">
        <v>475491.9</v>
      </c>
      <c r="H152" s="383">
        <v>475491.9</v>
      </c>
      <c r="I152" s="208"/>
      <c r="J152" s="208"/>
    </row>
    <row r="153" spans="1:16" s="209" customFormat="1" ht="30" x14ac:dyDescent="0.2">
      <c r="A153" s="121" t="s">
        <v>347</v>
      </c>
      <c r="B153" s="165" t="s">
        <v>453</v>
      </c>
      <c r="C153" s="165" t="s">
        <v>453</v>
      </c>
      <c r="D153" s="201" t="s">
        <v>833</v>
      </c>
      <c r="E153" s="155">
        <v>200</v>
      </c>
      <c r="F153" s="166">
        <v>4731702.57</v>
      </c>
      <c r="G153" s="166">
        <v>4731702.57</v>
      </c>
      <c r="H153" s="166">
        <v>4731702.57</v>
      </c>
    </row>
    <row r="154" spans="1:16" s="209" customFormat="1" ht="15" x14ac:dyDescent="0.2">
      <c r="A154" s="119" t="s">
        <v>348</v>
      </c>
      <c r="B154" s="165" t="s">
        <v>453</v>
      </c>
      <c r="C154" s="165" t="s">
        <v>453</v>
      </c>
      <c r="D154" s="201" t="s">
        <v>833</v>
      </c>
      <c r="E154" s="155">
        <v>300</v>
      </c>
      <c r="F154" s="166">
        <v>9851630.7899999991</v>
      </c>
      <c r="G154" s="166">
        <v>9851630.7899999991</v>
      </c>
      <c r="H154" s="166">
        <v>9851630.7899999991</v>
      </c>
    </row>
    <row r="155" spans="1:16" s="209" customFormat="1" ht="15" x14ac:dyDescent="0.2">
      <c r="A155" s="215" t="s">
        <v>812</v>
      </c>
      <c r="B155" s="165" t="s">
        <v>453</v>
      </c>
      <c r="C155" s="165" t="s">
        <v>453</v>
      </c>
      <c r="D155" s="165" t="s">
        <v>834</v>
      </c>
      <c r="E155" s="165"/>
      <c r="F155" s="166">
        <f>F156+F157</f>
        <v>16171500.34</v>
      </c>
      <c r="G155" s="166">
        <f t="shared" ref="G155:H155" si="37">G156+G157</f>
        <v>16541367.949999999</v>
      </c>
      <c r="H155" s="166">
        <f t="shared" si="37"/>
        <v>17199367.949999999</v>
      </c>
    </row>
    <row r="156" spans="1:16" s="209" customFormat="1" ht="75" x14ac:dyDescent="0.2">
      <c r="A156" s="119" t="s">
        <v>346</v>
      </c>
      <c r="B156" s="165" t="s">
        <v>453</v>
      </c>
      <c r="C156" s="165" t="s">
        <v>453</v>
      </c>
      <c r="D156" s="165" t="s">
        <v>834</v>
      </c>
      <c r="E156" s="165" t="s">
        <v>370</v>
      </c>
      <c r="F156" s="166">
        <v>15498997.91</v>
      </c>
      <c r="G156" s="166">
        <v>15704865.52</v>
      </c>
      <c r="H156" s="166">
        <v>16362865.52</v>
      </c>
    </row>
    <row r="157" spans="1:16" s="209" customFormat="1" ht="30" x14ac:dyDescent="0.2">
      <c r="A157" s="121" t="s">
        <v>347</v>
      </c>
      <c r="B157" s="165" t="s">
        <v>453</v>
      </c>
      <c r="C157" s="165" t="s">
        <v>453</v>
      </c>
      <c r="D157" s="165" t="s">
        <v>834</v>
      </c>
      <c r="E157" s="165" t="s">
        <v>373</v>
      </c>
      <c r="F157" s="166">
        <v>672502.43</v>
      </c>
      <c r="G157" s="166">
        <v>836502.43</v>
      </c>
      <c r="H157" s="166">
        <v>836502.43</v>
      </c>
    </row>
    <row r="158" spans="1:16" s="210" customFormat="1" x14ac:dyDescent="0.25">
      <c r="A158" s="130" t="s">
        <v>457</v>
      </c>
      <c r="B158" s="163" t="s">
        <v>453</v>
      </c>
      <c r="C158" s="163" t="s">
        <v>458</v>
      </c>
      <c r="D158" s="158"/>
      <c r="E158" s="158"/>
      <c r="F158" s="164">
        <f>F159</f>
        <v>131217811</v>
      </c>
      <c r="G158" s="164">
        <f t="shared" ref="G158:H158" si="38">G159</f>
        <v>137511561</v>
      </c>
      <c r="H158" s="164">
        <f t="shared" si="38"/>
        <v>137511561</v>
      </c>
    </row>
    <row r="159" spans="1:16" s="210" customFormat="1" x14ac:dyDescent="0.25">
      <c r="A159" s="130" t="s">
        <v>342</v>
      </c>
      <c r="B159" s="163" t="s">
        <v>453</v>
      </c>
      <c r="C159" s="163" t="s">
        <v>458</v>
      </c>
      <c r="D159" s="200" t="s">
        <v>813</v>
      </c>
      <c r="E159" s="158"/>
      <c r="F159" s="164">
        <f>F160+F164</f>
        <v>131217811</v>
      </c>
      <c r="G159" s="164">
        <f t="shared" ref="G159:H159" si="39">G160+G164</f>
        <v>137511561</v>
      </c>
      <c r="H159" s="164">
        <f t="shared" si="39"/>
        <v>137511561</v>
      </c>
    </row>
    <row r="160" spans="1:16" s="211" customFormat="1" ht="15" x14ac:dyDescent="0.2">
      <c r="A160" s="119" t="s">
        <v>816</v>
      </c>
      <c r="B160" s="165" t="s">
        <v>453</v>
      </c>
      <c r="C160" s="165" t="s">
        <v>458</v>
      </c>
      <c r="D160" s="201" t="s">
        <v>815</v>
      </c>
      <c r="E160" s="155"/>
      <c r="F160" s="166">
        <f>SUM(F161:F163)</f>
        <v>54714793.319999993</v>
      </c>
      <c r="G160" s="166">
        <f t="shared" ref="G160:H160" si="40">SUM(G161:G163)</f>
        <v>60364793.319999993</v>
      </c>
      <c r="H160" s="166">
        <f t="shared" si="40"/>
        <v>60364793.319999993</v>
      </c>
    </row>
    <row r="161" spans="1:20" s="210" customFormat="1" ht="15" x14ac:dyDescent="0.2">
      <c r="A161" s="119" t="s">
        <v>348</v>
      </c>
      <c r="B161" s="165" t="s">
        <v>453</v>
      </c>
      <c r="C161" s="165" t="s">
        <v>458</v>
      </c>
      <c r="D161" s="201" t="s">
        <v>815</v>
      </c>
      <c r="E161" s="155">
        <v>300</v>
      </c>
      <c r="F161" s="166">
        <v>11130500</v>
      </c>
      <c r="G161" s="166">
        <v>16780500</v>
      </c>
      <c r="H161" s="166">
        <v>16780500</v>
      </c>
    </row>
    <row r="162" spans="1:20" s="210" customFormat="1" ht="30" x14ac:dyDescent="0.2">
      <c r="A162" s="119" t="s">
        <v>352</v>
      </c>
      <c r="B162" s="165" t="s">
        <v>453</v>
      </c>
      <c r="C162" s="165" t="s">
        <v>458</v>
      </c>
      <c r="D162" s="201" t="s">
        <v>815</v>
      </c>
      <c r="E162" s="155">
        <v>600</v>
      </c>
      <c r="F162" s="197">
        <v>11940006.01</v>
      </c>
      <c r="G162" s="197">
        <v>11940006.01</v>
      </c>
      <c r="H162" s="197">
        <v>11940006.01</v>
      </c>
    </row>
    <row r="163" spans="1:20" s="210" customFormat="1" ht="15" x14ac:dyDescent="0.2">
      <c r="A163" s="119" t="s">
        <v>349</v>
      </c>
      <c r="B163" s="165" t="s">
        <v>453</v>
      </c>
      <c r="C163" s="165" t="s">
        <v>458</v>
      </c>
      <c r="D163" s="201" t="s">
        <v>815</v>
      </c>
      <c r="E163" s="155">
        <v>800</v>
      </c>
      <c r="F163" s="166">
        <v>31644287.309999999</v>
      </c>
      <c r="G163" s="166">
        <v>31644287.309999999</v>
      </c>
      <c r="H163" s="166">
        <v>31644287.309999999</v>
      </c>
    </row>
    <row r="164" spans="1:20" s="211" customFormat="1" ht="15" x14ac:dyDescent="0.2">
      <c r="A164" s="207" t="s">
        <v>812</v>
      </c>
      <c r="B164" s="165" t="s">
        <v>453</v>
      </c>
      <c r="C164" s="165" t="s">
        <v>458</v>
      </c>
      <c r="D164" s="201" t="s">
        <v>814</v>
      </c>
      <c r="E164" s="155"/>
      <c r="F164" s="166">
        <f>SUM(F165:F168)</f>
        <v>76503017.680000007</v>
      </c>
      <c r="G164" s="166">
        <f t="shared" ref="G164:H164" si="41">SUM(G165:G168)</f>
        <v>77146767.680000007</v>
      </c>
      <c r="H164" s="166">
        <f t="shared" si="41"/>
        <v>77146767.680000007</v>
      </c>
    </row>
    <row r="165" spans="1:20" s="210" customFormat="1" ht="75" x14ac:dyDescent="0.2">
      <c r="A165" s="119" t="s">
        <v>346</v>
      </c>
      <c r="B165" s="165" t="s">
        <v>453</v>
      </c>
      <c r="C165" s="165" t="s">
        <v>458</v>
      </c>
      <c r="D165" s="201" t="s">
        <v>814</v>
      </c>
      <c r="E165" s="155">
        <v>100</v>
      </c>
      <c r="F165" s="167">
        <v>51976985</v>
      </c>
      <c r="G165" s="167">
        <v>52620735</v>
      </c>
      <c r="H165" s="167">
        <v>52620735</v>
      </c>
    </row>
    <row r="166" spans="1:20" s="210" customFormat="1" ht="30" x14ac:dyDescent="0.2">
      <c r="A166" s="121" t="s">
        <v>347</v>
      </c>
      <c r="B166" s="165" t="s">
        <v>453</v>
      </c>
      <c r="C166" s="165" t="s">
        <v>458</v>
      </c>
      <c r="D166" s="201" t="s">
        <v>814</v>
      </c>
      <c r="E166" s="155">
        <v>200</v>
      </c>
      <c r="F166" s="167">
        <v>7247411.6799999997</v>
      </c>
      <c r="G166" s="167">
        <v>7247411.6799999997</v>
      </c>
      <c r="H166" s="167">
        <v>7247411.6799999997</v>
      </c>
    </row>
    <row r="167" spans="1:20" s="211" customFormat="1" ht="15" x14ac:dyDescent="0.2">
      <c r="A167" s="119" t="s">
        <v>349</v>
      </c>
      <c r="B167" s="165" t="s">
        <v>453</v>
      </c>
      <c r="C167" s="165" t="s">
        <v>458</v>
      </c>
      <c r="D167" s="201" t="s">
        <v>814</v>
      </c>
      <c r="E167" s="155">
        <v>800</v>
      </c>
      <c r="F167" s="167">
        <v>4000000</v>
      </c>
      <c r="G167" s="167">
        <v>4000000</v>
      </c>
      <c r="H167" s="167">
        <v>4000000</v>
      </c>
    </row>
    <row r="168" spans="1:20" s="211" customFormat="1" ht="15" x14ac:dyDescent="0.2">
      <c r="A168" s="119" t="s">
        <v>349</v>
      </c>
      <c r="B168" s="165" t="s">
        <v>453</v>
      </c>
      <c r="C168" s="165" t="s">
        <v>458</v>
      </c>
      <c r="D168" s="201" t="s">
        <v>814</v>
      </c>
      <c r="E168" s="155">
        <v>800</v>
      </c>
      <c r="F168" s="167">
        <v>13278621</v>
      </c>
      <c r="G168" s="167">
        <v>13278621</v>
      </c>
      <c r="H168" s="167">
        <v>13278621</v>
      </c>
    </row>
    <row r="169" spans="1:20" s="210" customFormat="1" x14ac:dyDescent="0.25">
      <c r="A169" s="130" t="s">
        <v>459</v>
      </c>
      <c r="B169" s="163" t="s">
        <v>460</v>
      </c>
      <c r="C169" s="163"/>
      <c r="D169" s="158"/>
      <c r="E169" s="158"/>
      <c r="F169" s="164">
        <f>F170+F178</f>
        <v>137028859</v>
      </c>
      <c r="G169" s="164">
        <f>G170+G178</f>
        <v>141084800</v>
      </c>
      <c r="H169" s="164">
        <f>H170+H178</f>
        <v>141084800</v>
      </c>
    </row>
    <row r="170" spans="1:20" s="210" customFormat="1" x14ac:dyDescent="0.25">
      <c r="A170" s="130" t="s">
        <v>461</v>
      </c>
      <c r="B170" s="163" t="s">
        <v>460</v>
      </c>
      <c r="C170" s="163" t="s">
        <v>399</v>
      </c>
      <c r="D170" s="158"/>
      <c r="E170" s="158"/>
      <c r="F170" s="164">
        <f>F171</f>
        <v>108033159</v>
      </c>
      <c r="G170" s="164">
        <f t="shared" ref="G170:H170" si="42">G171</f>
        <v>109626300</v>
      </c>
      <c r="H170" s="164">
        <f t="shared" si="42"/>
        <v>109626300</v>
      </c>
    </row>
    <row r="171" spans="1:20" s="211" customFormat="1" x14ac:dyDescent="0.25">
      <c r="A171" s="130" t="s">
        <v>357</v>
      </c>
      <c r="B171" s="163" t="s">
        <v>460</v>
      </c>
      <c r="C171" s="163" t="s">
        <v>399</v>
      </c>
      <c r="D171" s="200" t="s">
        <v>843</v>
      </c>
      <c r="E171" s="158"/>
      <c r="F171" s="164">
        <f>F172+F174</f>
        <v>108033159</v>
      </c>
      <c r="G171" s="164">
        <f>G172+G174</f>
        <v>109626300</v>
      </c>
      <c r="H171" s="164">
        <f>H172+H174</f>
        <v>109626300</v>
      </c>
    </row>
    <row r="172" spans="1:20" s="211" customFormat="1" ht="15" x14ac:dyDescent="0.2">
      <c r="A172" s="119" t="s">
        <v>816</v>
      </c>
      <c r="B172" s="165" t="s">
        <v>460</v>
      </c>
      <c r="C172" s="165" t="s">
        <v>399</v>
      </c>
      <c r="D172" s="201" t="s">
        <v>845</v>
      </c>
      <c r="E172" s="155"/>
      <c r="F172" s="166">
        <f>SUM(F173:F173)</f>
        <v>1422100</v>
      </c>
      <c r="G172" s="166">
        <f>SUM(G173:G173)</f>
        <v>1560400</v>
      </c>
      <c r="H172" s="166">
        <f>SUM(H173:H173)</f>
        <v>1560400</v>
      </c>
    </row>
    <row r="173" spans="1:20" s="210" customFormat="1" ht="30" x14ac:dyDescent="0.2">
      <c r="A173" s="121" t="s">
        <v>347</v>
      </c>
      <c r="B173" s="165" t="s">
        <v>460</v>
      </c>
      <c r="C173" s="165" t="s">
        <v>399</v>
      </c>
      <c r="D173" s="201" t="s">
        <v>845</v>
      </c>
      <c r="E173" s="155">
        <v>200</v>
      </c>
      <c r="F173" s="166">
        <v>1422100</v>
      </c>
      <c r="G173" s="166">
        <v>1560400</v>
      </c>
      <c r="H173" s="166">
        <v>1560400</v>
      </c>
    </row>
    <row r="174" spans="1:20" s="211" customFormat="1" ht="15" x14ac:dyDescent="0.2">
      <c r="A174" s="212" t="s">
        <v>812</v>
      </c>
      <c r="B174" s="165" t="s">
        <v>460</v>
      </c>
      <c r="C174" s="165" t="s">
        <v>399</v>
      </c>
      <c r="D174" s="201" t="s">
        <v>844</v>
      </c>
      <c r="E174" s="155"/>
      <c r="F174" s="166">
        <f>SUM(F175:F177)</f>
        <v>106611059</v>
      </c>
      <c r="G174" s="166">
        <f t="shared" ref="G174:H174" si="43">SUM(G175:G177)</f>
        <v>108065900</v>
      </c>
      <c r="H174" s="166">
        <f t="shared" si="43"/>
        <v>108065900</v>
      </c>
    </row>
    <row r="175" spans="1:20" s="211" customFormat="1" ht="75" x14ac:dyDescent="0.2">
      <c r="A175" s="119" t="s">
        <v>346</v>
      </c>
      <c r="B175" s="165" t="s">
        <v>460</v>
      </c>
      <c r="C175" s="165" t="s">
        <v>399</v>
      </c>
      <c r="D175" s="201" t="s">
        <v>844</v>
      </c>
      <c r="E175" s="155">
        <v>100</v>
      </c>
      <c r="F175" s="197">
        <v>90160059</v>
      </c>
      <c r="G175" s="197">
        <v>91206700</v>
      </c>
      <c r="H175" s="197">
        <v>91206700</v>
      </c>
      <c r="N175" s="403"/>
      <c r="O175" s="403"/>
      <c r="P175" s="403"/>
      <c r="R175" s="403"/>
      <c r="S175" s="403"/>
      <c r="T175" s="403"/>
    </row>
    <row r="176" spans="1:20" s="211" customFormat="1" ht="30" x14ac:dyDescent="0.2">
      <c r="A176" s="121" t="s">
        <v>347</v>
      </c>
      <c r="B176" s="165" t="s">
        <v>460</v>
      </c>
      <c r="C176" s="165" t="s">
        <v>399</v>
      </c>
      <c r="D176" s="201" t="s">
        <v>844</v>
      </c>
      <c r="E176" s="155">
        <v>200</v>
      </c>
      <c r="F176" s="197">
        <v>15605300</v>
      </c>
      <c r="G176" s="197">
        <v>16013500</v>
      </c>
      <c r="H176" s="197">
        <v>16013500</v>
      </c>
      <c r="N176" s="403"/>
      <c r="O176" s="403"/>
      <c r="P176" s="403"/>
      <c r="R176" s="403"/>
      <c r="S176" s="403"/>
      <c r="T176" s="403"/>
    </row>
    <row r="177" spans="1:20" s="211" customFormat="1" ht="15" x14ac:dyDescent="0.2">
      <c r="A177" s="119" t="s">
        <v>349</v>
      </c>
      <c r="B177" s="165" t="s">
        <v>460</v>
      </c>
      <c r="C177" s="165" t="s">
        <v>399</v>
      </c>
      <c r="D177" s="201" t="s">
        <v>844</v>
      </c>
      <c r="E177" s="155">
        <v>800</v>
      </c>
      <c r="F177" s="197">
        <v>845700</v>
      </c>
      <c r="G177" s="197">
        <v>845700</v>
      </c>
      <c r="H177" s="197">
        <v>845700</v>
      </c>
      <c r="N177" s="403"/>
      <c r="O177" s="403"/>
      <c r="P177" s="403"/>
      <c r="R177" s="403"/>
      <c r="S177" s="403"/>
      <c r="T177" s="403"/>
    </row>
    <row r="178" spans="1:20" s="210" customFormat="1" ht="31.5" x14ac:dyDescent="0.25">
      <c r="A178" s="130" t="s">
        <v>500</v>
      </c>
      <c r="B178" s="163" t="s">
        <v>460</v>
      </c>
      <c r="C178" s="163" t="s">
        <v>413</v>
      </c>
      <c r="D178" s="158"/>
      <c r="E178" s="158"/>
      <c r="F178" s="164">
        <f>F179</f>
        <v>28995700</v>
      </c>
      <c r="G178" s="164">
        <f t="shared" ref="F178:H179" si="44">G179</f>
        <v>31458500</v>
      </c>
      <c r="H178" s="164">
        <f t="shared" si="44"/>
        <v>31458500</v>
      </c>
    </row>
    <row r="179" spans="1:20" s="211" customFormat="1" x14ac:dyDescent="0.25">
      <c r="A179" s="130" t="s">
        <v>357</v>
      </c>
      <c r="B179" s="163" t="s">
        <v>460</v>
      </c>
      <c r="C179" s="163" t="s">
        <v>413</v>
      </c>
      <c r="D179" s="200" t="s">
        <v>843</v>
      </c>
      <c r="E179" s="158"/>
      <c r="F179" s="166">
        <f t="shared" si="44"/>
        <v>28995700</v>
      </c>
      <c r="G179" s="166">
        <f t="shared" si="44"/>
        <v>31458500</v>
      </c>
      <c r="H179" s="166">
        <f t="shared" si="44"/>
        <v>31458500</v>
      </c>
    </row>
    <row r="180" spans="1:20" s="211" customFormat="1" ht="15" x14ac:dyDescent="0.2">
      <c r="A180" s="212" t="s">
        <v>812</v>
      </c>
      <c r="B180" s="165" t="s">
        <v>460</v>
      </c>
      <c r="C180" s="165" t="s">
        <v>413</v>
      </c>
      <c r="D180" s="201" t="s">
        <v>844</v>
      </c>
      <c r="E180" s="155"/>
      <c r="F180" s="166">
        <f>SUM(F181:F183)</f>
        <v>28995700</v>
      </c>
      <c r="G180" s="166">
        <f t="shared" ref="G180:H180" si="45">SUM(G181:G183)</f>
        <v>31458500</v>
      </c>
      <c r="H180" s="166">
        <f t="shared" si="45"/>
        <v>31458500</v>
      </c>
    </row>
    <row r="181" spans="1:20" s="210" customFormat="1" ht="75" x14ac:dyDescent="0.2">
      <c r="A181" s="119" t="s">
        <v>346</v>
      </c>
      <c r="B181" s="165" t="s">
        <v>460</v>
      </c>
      <c r="C181" s="165" t="s">
        <v>413</v>
      </c>
      <c r="D181" s="201" t="s">
        <v>844</v>
      </c>
      <c r="E181" s="155">
        <v>100</v>
      </c>
      <c r="F181" s="167">
        <v>23471800</v>
      </c>
      <c r="G181" s="167">
        <v>23981400</v>
      </c>
      <c r="H181" s="167">
        <v>23981400</v>
      </c>
    </row>
    <row r="182" spans="1:20" s="214" customFormat="1" ht="30" x14ac:dyDescent="0.2">
      <c r="A182" s="121" t="s">
        <v>347</v>
      </c>
      <c r="B182" s="165" t="s">
        <v>460</v>
      </c>
      <c r="C182" s="165" t="s">
        <v>413</v>
      </c>
      <c r="D182" s="201" t="s">
        <v>844</v>
      </c>
      <c r="E182" s="155">
        <v>200</v>
      </c>
      <c r="F182" s="413">
        <v>5512700</v>
      </c>
      <c r="G182" s="413">
        <v>7465900</v>
      </c>
      <c r="H182" s="413">
        <v>7465900</v>
      </c>
    </row>
    <row r="183" spans="1:20" s="210" customFormat="1" ht="15" x14ac:dyDescent="0.2">
      <c r="A183" s="119" t="s">
        <v>349</v>
      </c>
      <c r="B183" s="165" t="s">
        <v>460</v>
      </c>
      <c r="C183" s="165" t="s">
        <v>413</v>
      </c>
      <c r="D183" s="201" t="s">
        <v>844</v>
      </c>
      <c r="E183" s="155">
        <v>800</v>
      </c>
      <c r="F183" s="167">
        <v>11200</v>
      </c>
      <c r="G183" s="167">
        <v>11200</v>
      </c>
      <c r="H183" s="167">
        <v>11200</v>
      </c>
    </row>
    <row r="184" spans="1:20" s="210" customFormat="1" x14ac:dyDescent="0.25">
      <c r="A184" s="134" t="s">
        <v>464</v>
      </c>
      <c r="B184" s="163" t="s">
        <v>436</v>
      </c>
      <c r="C184" s="163"/>
      <c r="D184" s="163"/>
      <c r="E184" s="163"/>
      <c r="F184" s="164">
        <f>F185+F192+F206+F224</f>
        <v>137795348.87</v>
      </c>
      <c r="G184" s="164">
        <f>G185+G192+G206+G224</f>
        <v>136594048.69999999</v>
      </c>
      <c r="H184" s="164">
        <f>H185+H192+H206+H224</f>
        <v>137383196.31</v>
      </c>
    </row>
    <row r="185" spans="1:20" s="210" customFormat="1" x14ac:dyDescent="0.25">
      <c r="A185" s="134" t="s">
        <v>465</v>
      </c>
      <c r="B185" s="163" t="s">
        <v>436</v>
      </c>
      <c r="C185" s="163" t="s">
        <v>399</v>
      </c>
      <c r="D185" s="163"/>
      <c r="E185" s="163"/>
      <c r="F185" s="164">
        <f>F186+F189</f>
        <v>9138770</v>
      </c>
      <c r="G185" s="164">
        <f>G186+G189</f>
        <v>9138770</v>
      </c>
      <c r="H185" s="164">
        <f>H186+H189</f>
        <v>9138770</v>
      </c>
    </row>
    <row r="186" spans="1:20" s="211" customFormat="1" x14ac:dyDescent="0.25">
      <c r="A186" s="134" t="s">
        <v>374</v>
      </c>
      <c r="B186" s="163" t="s">
        <v>436</v>
      </c>
      <c r="C186" s="163" t="s">
        <v>399</v>
      </c>
      <c r="D186" s="163" t="s">
        <v>836</v>
      </c>
      <c r="E186" s="163"/>
      <c r="F186" s="164">
        <f t="shared" ref="F186:H187" si="46">F187</f>
        <v>5130000</v>
      </c>
      <c r="G186" s="164">
        <f t="shared" si="46"/>
        <v>5130000</v>
      </c>
      <c r="H186" s="164">
        <f t="shared" si="46"/>
        <v>5130000</v>
      </c>
    </row>
    <row r="187" spans="1:20" s="211" customFormat="1" ht="15" x14ac:dyDescent="0.2">
      <c r="A187" s="121" t="s">
        <v>812</v>
      </c>
      <c r="B187" s="165" t="s">
        <v>436</v>
      </c>
      <c r="C187" s="165" t="s">
        <v>399</v>
      </c>
      <c r="D187" s="165" t="s">
        <v>837</v>
      </c>
      <c r="E187" s="165"/>
      <c r="F187" s="166">
        <f t="shared" si="46"/>
        <v>5130000</v>
      </c>
      <c r="G187" s="166">
        <f t="shared" si="46"/>
        <v>5130000</v>
      </c>
      <c r="H187" s="166">
        <f t="shared" si="46"/>
        <v>5130000</v>
      </c>
    </row>
    <row r="188" spans="1:20" s="211" customFormat="1" ht="15" x14ac:dyDescent="0.2">
      <c r="A188" s="121" t="s">
        <v>348</v>
      </c>
      <c r="B188" s="165" t="s">
        <v>436</v>
      </c>
      <c r="C188" s="165" t="s">
        <v>399</v>
      </c>
      <c r="D188" s="165" t="s">
        <v>837</v>
      </c>
      <c r="E188" s="165" t="s">
        <v>375</v>
      </c>
      <c r="F188" s="166">
        <v>5130000</v>
      </c>
      <c r="G188" s="166">
        <v>5130000</v>
      </c>
      <c r="H188" s="166">
        <v>5130000</v>
      </c>
    </row>
    <row r="189" spans="1:20" s="210" customFormat="1" x14ac:dyDescent="0.25">
      <c r="A189" s="134" t="s">
        <v>402</v>
      </c>
      <c r="B189" s="163" t="s">
        <v>436</v>
      </c>
      <c r="C189" s="163" t="s">
        <v>399</v>
      </c>
      <c r="D189" s="163" t="s">
        <v>403</v>
      </c>
      <c r="E189" s="163"/>
      <c r="F189" s="164">
        <f t="shared" ref="F189:H190" si="47">F190</f>
        <v>4008770</v>
      </c>
      <c r="G189" s="164">
        <f t="shared" si="47"/>
        <v>4008770</v>
      </c>
      <c r="H189" s="164">
        <f t="shared" si="47"/>
        <v>4008770</v>
      </c>
    </row>
    <row r="190" spans="1:20" s="211" customFormat="1" ht="15" x14ac:dyDescent="0.2">
      <c r="A190" s="121" t="s">
        <v>422</v>
      </c>
      <c r="B190" s="165" t="s">
        <v>436</v>
      </c>
      <c r="C190" s="165" t="s">
        <v>399</v>
      </c>
      <c r="D190" s="165" t="s">
        <v>423</v>
      </c>
      <c r="E190" s="165"/>
      <c r="F190" s="166">
        <f t="shared" si="47"/>
        <v>4008770</v>
      </c>
      <c r="G190" s="166">
        <f t="shared" si="47"/>
        <v>4008770</v>
      </c>
      <c r="H190" s="166">
        <f t="shared" si="47"/>
        <v>4008770</v>
      </c>
    </row>
    <row r="191" spans="1:20" s="210" customFormat="1" ht="15" x14ac:dyDescent="0.2">
      <c r="A191" s="121" t="s">
        <v>348</v>
      </c>
      <c r="B191" s="165" t="s">
        <v>436</v>
      </c>
      <c r="C191" s="165" t="s">
        <v>399</v>
      </c>
      <c r="D191" s="165" t="s">
        <v>423</v>
      </c>
      <c r="E191" s="165" t="s">
        <v>375</v>
      </c>
      <c r="F191" s="166">
        <f>'Приложение 4'!F179</f>
        <v>4008770</v>
      </c>
      <c r="G191" s="166">
        <f>'Приложение 4'!G179</f>
        <v>4008770</v>
      </c>
      <c r="H191" s="166">
        <f>'Приложение 4'!H179</f>
        <v>4008770</v>
      </c>
    </row>
    <row r="192" spans="1:20" s="210" customFormat="1" x14ac:dyDescent="0.25">
      <c r="A192" s="134" t="s">
        <v>466</v>
      </c>
      <c r="B192" s="163" t="s">
        <v>436</v>
      </c>
      <c r="C192" s="163" t="s">
        <v>409</v>
      </c>
      <c r="D192" s="163"/>
      <c r="E192" s="163"/>
      <c r="F192" s="164">
        <f>F193+F197+F203</f>
        <v>72440626.799999997</v>
      </c>
      <c r="G192" s="164">
        <f t="shared" ref="G192:H192" si="48">G193+G197+G203</f>
        <v>71440626.799999997</v>
      </c>
      <c r="H192" s="164">
        <f t="shared" si="48"/>
        <v>70240626.799999997</v>
      </c>
    </row>
    <row r="193" spans="1:8" s="199" customFormat="1" ht="47.25" x14ac:dyDescent="0.25">
      <c r="A193" s="130" t="s">
        <v>831</v>
      </c>
      <c r="B193" s="163" t="s">
        <v>436</v>
      </c>
      <c r="C193" s="163" t="s">
        <v>409</v>
      </c>
      <c r="D193" s="200" t="s">
        <v>832</v>
      </c>
      <c r="E193" s="163"/>
      <c r="F193" s="164">
        <f>F194</f>
        <v>6000000</v>
      </c>
      <c r="G193" s="164">
        <f>G194</f>
        <v>6000000</v>
      </c>
      <c r="H193" s="164">
        <f>H194</f>
        <v>6000000</v>
      </c>
    </row>
    <row r="194" spans="1:8" s="198" customFormat="1" x14ac:dyDescent="0.25">
      <c r="A194" s="121" t="s">
        <v>816</v>
      </c>
      <c r="B194" s="165" t="s">
        <v>436</v>
      </c>
      <c r="C194" s="165" t="s">
        <v>409</v>
      </c>
      <c r="D194" s="201" t="s">
        <v>833</v>
      </c>
      <c r="E194" s="165"/>
      <c r="F194" s="166">
        <f>F195+F196</f>
        <v>6000000</v>
      </c>
      <c r="G194" s="166">
        <f>G195+G196</f>
        <v>6000000</v>
      </c>
      <c r="H194" s="166">
        <f>H195+H196</f>
        <v>6000000</v>
      </c>
    </row>
    <row r="195" spans="1:8" s="198" customFormat="1" ht="30.75" x14ac:dyDescent="0.25">
      <c r="A195" s="119" t="s">
        <v>347</v>
      </c>
      <c r="B195" s="165" t="s">
        <v>436</v>
      </c>
      <c r="C195" s="165" t="s">
        <v>409</v>
      </c>
      <c r="D195" s="201" t="s">
        <v>833</v>
      </c>
      <c r="E195" s="165" t="s">
        <v>373</v>
      </c>
      <c r="F195" s="166">
        <v>300000</v>
      </c>
      <c r="G195" s="166">
        <v>300000</v>
      </c>
      <c r="H195" s="166">
        <v>300000</v>
      </c>
    </row>
    <row r="196" spans="1:8" s="198" customFormat="1" ht="30.75" x14ac:dyDescent="0.25">
      <c r="A196" s="119" t="s">
        <v>352</v>
      </c>
      <c r="B196" s="165" t="s">
        <v>436</v>
      </c>
      <c r="C196" s="165" t="s">
        <v>409</v>
      </c>
      <c r="D196" s="201" t="s">
        <v>833</v>
      </c>
      <c r="E196" s="165" t="s">
        <v>429</v>
      </c>
      <c r="F196" s="166">
        <v>5700000</v>
      </c>
      <c r="G196" s="166">
        <v>5700000</v>
      </c>
      <c r="H196" s="166">
        <v>5700000</v>
      </c>
    </row>
    <row r="197" spans="1:8" s="198" customFormat="1" ht="47.25" x14ac:dyDescent="0.25">
      <c r="A197" s="134" t="s">
        <v>376</v>
      </c>
      <c r="B197" s="163" t="s">
        <v>436</v>
      </c>
      <c r="C197" s="163" t="s">
        <v>409</v>
      </c>
      <c r="D197" s="163" t="s">
        <v>839</v>
      </c>
      <c r="E197" s="163"/>
      <c r="F197" s="164">
        <f>F198+F201</f>
        <v>24273307.119999997</v>
      </c>
      <c r="G197" s="164">
        <f t="shared" ref="G197" si="49">G198+G201</f>
        <v>23273307.120000001</v>
      </c>
      <c r="H197" s="164">
        <f t="shared" ref="H197" si="50">H198+H201</f>
        <v>22073307.120000001</v>
      </c>
    </row>
    <row r="198" spans="1:8" s="198" customFormat="1" x14ac:dyDescent="0.25">
      <c r="A198" s="121" t="s">
        <v>816</v>
      </c>
      <c r="B198" s="165" t="s">
        <v>436</v>
      </c>
      <c r="C198" s="165" t="s">
        <v>409</v>
      </c>
      <c r="D198" s="165" t="s">
        <v>840</v>
      </c>
      <c r="E198" s="165"/>
      <c r="F198" s="166">
        <f>SUM(F199:F200)</f>
        <v>21273307.119999997</v>
      </c>
      <c r="G198" s="166">
        <f t="shared" ref="G198" si="51">SUM(G199:G200)</f>
        <v>20273307.120000001</v>
      </c>
      <c r="H198" s="166">
        <f t="shared" ref="H198" si="52">SUM(H199:H200)</f>
        <v>19073307.120000001</v>
      </c>
    </row>
    <row r="199" spans="1:8" s="198" customFormat="1" x14ac:dyDescent="0.25">
      <c r="A199" s="121" t="s">
        <v>348</v>
      </c>
      <c r="B199" s="165" t="s">
        <v>436</v>
      </c>
      <c r="C199" s="165" t="s">
        <v>409</v>
      </c>
      <c r="D199" s="165" t="s">
        <v>840</v>
      </c>
      <c r="E199" s="165" t="s">
        <v>375</v>
      </c>
      <c r="F199" s="166">
        <v>12300000</v>
      </c>
      <c r="G199" s="166">
        <v>12300000</v>
      </c>
      <c r="H199" s="166">
        <v>12300000</v>
      </c>
    </row>
    <row r="200" spans="1:8" s="198" customFormat="1" ht="30.75" x14ac:dyDescent="0.25">
      <c r="A200" s="121" t="s">
        <v>364</v>
      </c>
      <c r="B200" s="165" t="s">
        <v>436</v>
      </c>
      <c r="C200" s="165" t="s">
        <v>409</v>
      </c>
      <c r="D200" s="165" t="s">
        <v>840</v>
      </c>
      <c r="E200" s="165" t="s">
        <v>380</v>
      </c>
      <c r="F200" s="166">
        <v>8973307.1199999992</v>
      </c>
      <c r="G200" s="166">
        <v>7973307.1200000001</v>
      </c>
      <c r="H200" s="166">
        <v>6773307.1200000001</v>
      </c>
    </row>
    <row r="201" spans="1:8" s="198" customFormat="1" x14ac:dyDescent="0.25">
      <c r="A201" s="121" t="s">
        <v>812</v>
      </c>
      <c r="B201" s="165" t="s">
        <v>436</v>
      </c>
      <c r="C201" s="165" t="s">
        <v>409</v>
      </c>
      <c r="D201" s="165" t="s">
        <v>841</v>
      </c>
      <c r="E201" s="165"/>
      <c r="F201" s="166">
        <f>F202</f>
        <v>3000000</v>
      </c>
      <c r="G201" s="166">
        <f t="shared" ref="G201" si="53">G202</f>
        <v>3000000</v>
      </c>
      <c r="H201" s="166">
        <f t="shared" ref="H201" si="54">H202</f>
        <v>3000000</v>
      </c>
    </row>
    <row r="202" spans="1:8" s="198" customFormat="1" x14ac:dyDescent="0.25">
      <c r="A202" s="121" t="s">
        <v>348</v>
      </c>
      <c r="B202" s="165" t="s">
        <v>436</v>
      </c>
      <c r="C202" s="165" t="s">
        <v>409</v>
      </c>
      <c r="D202" s="165" t="s">
        <v>841</v>
      </c>
      <c r="E202" s="165" t="s">
        <v>375</v>
      </c>
      <c r="F202" s="166">
        <v>3000000</v>
      </c>
      <c r="G202" s="166">
        <v>3000000</v>
      </c>
      <c r="H202" s="166">
        <v>3000000</v>
      </c>
    </row>
    <row r="203" spans="1:8" s="198" customFormat="1" x14ac:dyDescent="0.25">
      <c r="A203" s="134" t="s">
        <v>402</v>
      </c>
      <c r="B203" s="163" t="s">
        <v>436</v>
      </c>
      <c r="C203" s="163" t="s">
        <v>409</v>
      </c>
      <c r="D203" s="163" t="s">
        <v>403</v>
      </c>
      <c r="E203" s="163"/>
      <c r="F203" s="164">
        <f>F204</f>
        <v>42167319.68</v>
      </c>
      <c r="G203" s="164">
        <f>G204</f>
        <v>42167319.68</v>
      </c>
      <c r="H203" s="164">
        <f>H204</f>
        <v>42167319.68</v>
      </c>
    </row>
    <row r="204" spans="1:8" s="198" customFormat="1" x14ac:dyDescent="0.25">
      <c r="A204" s="121" t="s">
        <v>422</v>
      </c>
      <c r="B204" s="165" t="s">
        <v>436</v>
      </c>
      <c r="C204" s="165" t="s">
        <v>409</v>
      </c>
      <c r="D204" s="165" t="s">
        <v>423</v>
      </c>
      <c r="E204" s="165"/>
      <c r="F204" s="166">
        <f>F205</f>
        <v>42167319.68</v>
      </c>
      <c r="G204" s="166">
        <f t="shared" ref="G204:H204" si="55">G205</f>
        <v>42167319.68</v>
      </c>
      <c r="H204" s="166">
        <f t="shared" si="55"/>
        <v>42167319.68</v>
      </c>
    </row>
    <row r="205" spans="1:8" s="198" customFormat="1" ht="30.75" x14ac:dyDescent="0.25">
      <c r="A205" s="121" t="s">
        <v>364</v>
      </c>
      <c r="B205" s="165" t="s">
        <v>436</v>
      </c>
      <c r="C205" s="165" t="s">
        <v>409</v>
      </c>
      <c r="D205" s="165" t="s">
        <v>423</v>
      </c>
      <c r="E205" s="165" t="s">
        <v>380</v>
      </c>
      <c r="F205" s="166">
        <f>'Приложение 4'!F184</f>
        <v>42167319.68</v>
      </c>
      <c r="G205" s="166">
        <f>'Приложение 4'!G184</f>
        <v>42167319.68</v>
      </c>
      <c r="H205" s="166">
        <f>'Приложение 4'!H184</f>
        <v>42167319.68</v>
      </c>
    </row>
    <row r="206" spans="1:8" s="113" customFormat="1" x14ac:dyDescent="0.25">
      <c r="A206" s="134" t="s">
        <v>469</v>
      </c>
      <c r="B206" s="163" t="s">
        <v>436</v>
      </c>
      <c r="C206" s="163" t="s">
        <v>413</v>
      </c>
      <c r="D206" s="163"/>
      <c r="E206" s="163"/>
      <c r="F206" s="164">
        <f>F207+F211+F217+F220</f>
        <v>43560711.129999995</v>
      </c>
      <c r="G206" s="164">
        <f>G207+G211+G217+G220</f>
        <v>44596711.129999995</v>
      </c>
      <c r="H206" s="164">
        <f>H207+H211+H217+H220</f>
        <v>45796711.129999995</v>
      </c>
    </row>
    <row r="207" spans="1:8" ht="47.25" x14ac:dyDescent="0.25">
      <c r="A207" s="130" t="s">
        <v>831</v>
      </c>
      <c r="B207" s="163" t="s">
        <v>436</v>
      </c>
      <c r="C207" s="163" t="s">
        <v>413</v>
      </c>
      <c r="D207" s="200" t="s">
        <v>832</v>
      </c>
      <c r="E207" s="163"/>
      <c r="F207" s="164">
        <f>F208</f>
        <v>2233711.13</v>
      </c>
      <c r="G207" s="164">
        <f>G208</f>
        <v>2233711.13</v>
      </c>
      <c r="H207" s="164">
        <f>H208</f>
        <v>2233711.13</v>
      </c>
    </row>
    <row r="208" spans="1:8" x14ac:dyDescent="0.25">
      <c r="A208" s="121" t="s">
        <v>816</v>
      </c>
      <c r="B208" s="165" t="s">
        <v>436</v>
      </c>
      <c r="C208" s="165" t="s">
        <v>413</v>
      </c>
      <c r="D208" s="201" t="s">
        <v>833</v>
      </c>
      <c r="E208" s="165"/>
      <c r="F208" s="166">
        <f>F209+F210</f>
        <v>2233711.13</v>
      </c>
      <c r="G208" s="166">
        <f>G209+G210</f>
        <v>2233711.13</v>
      </c>
      <c r="H208" s="166">
        <f>H209+H210</f>
        <v>2233711.13</v>
      </c>
    </row>
    <row r="209" spans="1:8" ht="30.75" x14ac:dyDescent="0.25">
      <c r="A209" s="121" t="s">
        <v>347</v>
      </c>
      <c r="B209" s="165" t="s">
        <v>436</v>
      </c>
      <c r="C209" s="165" t="s">
        <v>413</v>
      </c>
      <c r="D209" s="201" t="s">
        <v>833</v>
      </c>
      <c r="E209" s="165" t="s">
        <v>373</v>
      </c>
      <c r="F209" s="167">
        <v>1358999.13</v>
      </c>
      <c r="G209" s="167">
        <v>1358999.13</v>
      </c>
      <c r="H209" s="167">
        <v>1358999.13</v>
      </c>
    </row>
    <row r="210" spans="1:8" x14ac:dyDescent="0.25">
      <c r="A210" s="121" t="s">
        <v>348</v>
      </c>
      <c r="B210" s="165" t="s">
        <v>436</v>
      </c>
      <c r="C210" s="165" t="s">
        <v>413</v>
      </c>
      <c r="D210" s="201" t="s">
        <v>833</v>
      </c>
      <c r="E210" s="165" t="s">
        <v>375</v>
      </c>
      <c r="F210" s="167">
        <v>874712</v>
      </c>
      <c r="G210" s="167">
        <v>874712</v>
      </c>
      <c r="H210" s="167">
        <v>874712</v>
      </c>
    </row>
    <row r="211" spans="1:8" x14ac:dyDescent="0.25">
      <c r="A211" s="134" t="s">
        <v>374</v>
      </c>
      <c r="B211" s="163" t="s">
        <v>436</v>
      </c>
      <c r="C211" s="163" t="s">
        <v>413</v>
      </c>
      <c r="D211" s="163" t="s">
        <v>836</v>
      </c>
      <c r="E211" s="163"/>
      <c r="F211" s="164">
        <f>F212+F215</f>
        <v>2027000</v>
      </c>
      <c r="G211" s="164">
        <f t="shared" ref="G211:H211" si="56">G212+G215</f>
        <v>2063000</v>
      </c>
      <c r="H211" s="164">
        <f t="shared" si="56"/>
        <v>2063000</v>
      </c>
    </row>
    <row r="212" spans="1:8" x14ac:dyDescent="0.25">
      <c r="A212" s="121" t="s">
        <v>816</v>
      </c>
      <c r="B212" s="165" t="s">
        <v>436</v>
      </c>
      <c r="C212" s="165" t="s">
        <v>413</v>
      </c>
      <c r="D212" s="165" t="s">
        <v>838</v>
      </c>
      <c r="E212" s="165"/>
      <c r="F212" s="166">
        <f>SUM(F213:F214)</f>
        <v>794000</v>
      </c>
      <c r="G212" s="166">
        <f>SUM(G213:G214)</f>
        <v>794000</v>
      </c>
      <c r="H212" s="166">
        <f>SUM(H213:H214)</f>
        <v>794000</v>
      </c>
    </row>
    <row r="213" spans="1:8" ht="30.75" x14ac:dyDescent="0.25">
      <c r="A213" s="121" t="s">
        <v>347</v>
      </c>
      <c r="B213" s="165" t="s">
        <v>436</v>
      </c>
      <c r="C213" s="165" t="s">
        <v>413</v>
      </c>
      <c r="D213" s="165" t="s">
        <v>838</v>
      </c>
      <c r="E213" s="165" t="s">
        <v>373</v>
      </c>
      <c r="F213" s="166">
        <v>194000</v>
      </c>
      <c r="G213" s="166">
        <v>194000</v>
      </c>
      <c r="H213" s="166">
        <v>194000</v>
      </c>
    </row>
    <row r="214" spans="1:8" x14ac:dyDescent="0.25">
      <c r="A214" s="121" t="s">
        <v>348</v>
      </c>
      <c r="B214" s="165" t="s">
        <v>436</v>
      </c>
      <c r="C214" s="165" t="s">
        <v>413</v>
      </c>
      <c r="D214" s="165" t="s">
        <v>838</v>
      </c>
      <c r="E214" s="165" t="s">
        <v>375</v>
      </c>
      <c r="F214" s="166">
        <v>600000</v>
      </c>
      <c r="G214" s="166">
        <v>600000</v>
      </c>
      <c r="H214" s="166">
        <v>600000</v>
      </c>
    </row>
    <row r="215" spans="1:8" x14ac:dyDescent="0.25">
      <c r="A215" s="121" t="s">
        <v>812</v>
      </c>
      <c r="B215" s="165" t="s">
        <v>436</v>
      </c>
      <c r="C215" s="165" t="s">
        <v>413</v>
      </c>
      <c r="D215" s="165" t="s">
        <v>837</v>
      </c>
      <c r="E215" s="165"/>
      <c r="F215" s="166">
        <f>F216</f>
        <v>1233000</v>
      </c>
      <c r="G215" s="166">
        <f t="shared" ref="G215:H215" si="57">G216</f>
        <v>1269000</v>
      </c>
      <c r="H215" s="166">
        <f t="shared" si="57"/>
        <v>1269000</v>
      </c>
    </row>
    <row r="216" spans="1:8" x14ac:dyDescent="0.25">
      <c r="A216" s="121" t="s">
        <v>348</v>
      </c>
      <c r="B216" s="165" t="s">
        <v>436</v>
      </c>
      <c r="C216" s="165" t="s">
        <v>413</v>
      </c>
      <c r="D216" s="165" t="s">
        <v>837</v>
      </c>
      <c r="E216" s="165" t="s">
        <v>375</v>
      </c>
      <c r="F216" s="166">
        <v>1233000</v>
      </c>
      <c r="G216" s="166">
        <v>1269000</v>
      </c>
      <c r="H216" s="166">
        <v>1269000</v>
      </c>
    </row>
    <row r="217" spans="1:8" ht="47.25" x14ac:dyDescent="0.25">
      <c r="A217" s="134" t="s">
        <v>376</v>
      </c>
      <c r="B217" s="163" t="s">
        <v>436</v>
      </c>
      <c r="C217" s="163" t="s">
        <v>413</v>
      </c>
      <c r="D217" s="163" t="s">
        <v>839</v>
      </c>
      <c r="E217" s="163"/>
      <c r="F217" s="164">
        <f t="shared" ref="F217:H218" si="58">F218</f>
        <v>25800000</v>
      </c>
      <c r="G217" s="164">
        <f t="shared" si="58"/>
        <v>26800000</v>
      </c>
      <c r="H217" s="164">
        <f t="shared" si="58"/>
        <v>28000000</v>
      </c>
    </row>
    <row r="218" spans="1:8" x14ac:dyDescent="0.25">
      <c r="A218" s="121" t="s">
        <v>816</v>
      </c>
      <c r="B218" s="165" t="s">
        <v>436</v>
      </c>
      <c r="C218" s="165" t="s">
        <v>413</v>
      </c>
      <c r="D218" s="165" t="s">
        <v>840</v>
      </c>
      <c r="E218" s="165"/>
      <c r="F218" s="166">
        <f t="shared" si="58"/>
        <v>25800000</v>
      </c>
      <c r="G218" s="166">
        <f t="shared" si="58"/>
        <v>26800000</v>
      </c>
      <c r="H218" s="166">
        <f t="shared" si="58"/>
        <v>28000000</v>
      </c>
    </row>
    <row r="219" spans="1:8" x14ac:dyDescent="0.25">
      <c r="A219" s="121" t="s">
        <v>348</v>
      </c>
      <c r="B219" s="165" t="s">
        <v>436</v>
      </c>
      <c r="C219" s="165" t="s">
        <v>413</v>
      </c>
      <c r="D219" s="165" t="s">
        <v>840</v>
      </c>
      <c r="E219" s="165" t="s">
        <v>375</v>
      </c>
      <c r="F219" s="166">
        <v>25800000</v>
      </c>
      <c r="G219" s="166">
        <v>26800000</v>
      </c>
      <c r="H219" s="166">
        <v>28000000</v>
      </c>
    </row>
    <row r="220" spans="1:8" x14ac:dyDescent="0.25">
      <c r="A220" s="134" t="s">
        <v>402</v>
      </c>
      <c r="B220" s="163" t="s">
        <v>436</v>
      </c>
      <c r="C220" s="163" t="s">
        <v>413</v>
      </c>
      <c r="D220" s="163" t="s">
        <v>403</v>
      </c>
      <c r="E220" s="163"/>
      <c r="F220" s="164">
        <f>F221</f>
        <v>13500000</v>
      </c>
      <c r="G220" s="164">
        <f>G221</f>
        <v>13500000</v>
      </c>
      <c r="H220" s="164">
        <f>H221</f>
        <v>13500000</v>
      </c>
    </row>
    <row r="221" spans="1:8" x14ac:dyDescent="0.25">
      <c r="A221" s="121" t="s">
        <v>422</v>
      </c>
      <c r="B221" s="165" t="s">
        <v>436</v>
      </c>
      <c r="C221" s="165" t="s">
        <v>413</v>
      </c>
      <c r="D221" s="165" t="s">
        <v>423</v>
      </c>
      <c r="E221" s="165"/>
      <c r="F221" s="166">
        <f>F222+F223</f>
        <v>13500000</v>
      </c>
      <c r="G221" s="166">
        <f>G222+G223</f>
        <v>13500000</v>
      </c>
      <c r="H221" s="166">
        <f>H222+H223</f>
        <v>13500000</v>
      </c>
    </row>
    <row r="222" spans="1:8" ht="30.75" x14ac:dyDescent="0.25">
      <c r="A222" s="121" t="s">
        <v>347</v>
      </c>
      <c r="B222" s="165" t="s">
        <v>436</v>
      </c>
      <c r="C222" s="165" t="s">
        <v>413</v>
      </c>
      <c r="D222" s="165" t="s">
        <v>423</v>
      </c>
      <c r="E222" s="165" t="s">
        <v>373</v>
      </c>
      <c r="F222" s="166">
        <f>'Приложение 4'!F191</f>
        <v>197734</v>
      </c>
      <c r="G222" s="166">
        <f>'Приложение 4'!G191</f>
        <v>197734</v>
      </c>
      <c r="H222" s="166">
        <f>'Приложение 4'!H191</f>
        <v>197734</v>
      </c>
    </row>
    <row r="223" spans="1:8" x14ac:dyDescent="0.25">
      <c r="A223" s="121" t="s">
        <v>348</v>
      </c>
      <c r="B223" s="165" t="s">
        <v>436</v>
      </c>
      <c r="C223" s="165" t="s">
        <v>413</v>
      </c>
      <c r="D223" s="165" t="s">
        <v>423</v>
      </c>
      <c r="E223" s="165" t="s">
        <v>375</v>
      </c>
      <c r="F223" s="166">
        <f>'Приложение 4'!F192</f>
        <v>13302266</v>
      </c>
      <c r="G223" s="166">
        <f>'Приложение 4'!G192</f>
        <v>13302266</v>
      </c>
      <c r="H223" s="166">
        <f>'Приложение 4'!H192</f>
        <v>13302266</v>
      </c>
    </row>
    <row r="224" spans="1:8" s="113" customFormat="1" x14ac:dyDescent="0.25">
      <c r="A224" s="134" t="s">
        <v>470</v>
      </c>
      <c r="B224" s="163" t="s">
        <v>436</v>
      </c>
      <c r="C224" s="163" t="s">
        <v>417</v>
      </c>
      <c r="D224" s="163"/>
      <c r="E224" s="163"/>
      <c r="F224" s="164">
        <f>F225+F230+F237</f>
        <v>12655240.939999999</v>
      </c>
      <c r="G224" s="164">
        <f t="shared" ref="G224:H224" si="59">G225+G230+G237</f>
        <v>11417940.77</v>
      </c>
      <c r="H224" s="164">
        <f t="shared" si="59"/>
        <v>12207088.379999999</v>
      </c>
    </row>
    <row r="225" spans="1:8" s="113" customFormat="1" ht="31.5" x14ac:dyDescent="0.25">
      <c r="A225" s="134" t="s">
        <v>501</v>
      </c>
      <c r="B225" s="163" t="s">
        <v>436</v>
      </c>
      <c r="C225" s="163" t="s">
        <v>417</v>
      </c>
      <c r="D225" s="163" t="s">
        <v>817</v>
      </c>
      <c r="E225" s="163"/>
      <c r="F225" s="164">
        <f>F226</f>
        <v>2995900</v>
      </c>
      <c r="G225" s="164">
        <f>G226</f>
        <v>2995900</v>
      </c>
      <c r="H225" s="164">
        <f>H226</f>
        <v>2995900</v>
      </c>
    </row>
    <row r="226" spans="1:8" s="113" customFormat="1" x14ac:dyDescent="0.25">
      <c r="A226" s="216" t="s">
        <v>816</v>
      </c>
      <c r="B226" s="165" t="s">
        <v>436</v>
      </c>
      <c r="C226" s="165" t="s">
        <v>417</v>
      </c>
      <c r="D226" s="165" t="s">
        <v>818</v>
      </c>
      <c r="E226" s="165"/>
      <c r="F226" s="166">
        <f>SUM(F227:F229)</f>
        <v>2995900</v>
      </c>
      <c r="G226" s="166">
        <f>SUM(G227:G229)</f>
        <v>2995900</v>
      </c>
      <c r="H226" s="166">
        <f>SUM(H227:H229)</f>
        <v>2995900</v>
      </c>
    </row>
    <row r="227" spans="1:8" s="113" customFormat="1" ht="75" x14ac:dyDescent="0.25">
      <c r="A227" s="217" t="s">
        <v>346</v>
      </c>
      <c r="B227" s="165" t="s">
        <v>436</v>
      </c>
      <c r="C227" s="165" t="s">
        <v>417</v>
      </c>
      <c r="D227" s="165" t="s">
        <v>818</v>
      </c>
      <c r="E227" s="165" t="s">
        <v>370</v>
      </c>
      <c r="F227" s="167">
        <v>272580</v>
      </c>
      <c r="G227" s="167">
        <v>272580</v>
      </c>
      <c r="H227" s="167">
        <v>272580</v>
      </c>
    </row>
    <row r="228" spans="1:8" s="113" customFormat="1" ht="30.75" x14ac:dyDescent="0.25">
      <c r="A228" s="121" t="s">
        <v>347</v>
      </c>
      <c r="B228" s="165" t="s">
        <v>436</v>
      </c>
      <c r="C228" s="165" t="s">
        <v>417</v>
      </c>
      <c r="D228" s="165" t="s">
        <v>818</v>
      </c>
      <c r="E228" s="165" t="s">
        <v>373</v>
      </c>
      <c r="F228" s="167">
        <v>1268924.6200000001</v>
      </c>
      <c r="G228" s="167">
        <v>1268924.6200000001</v>
      </c>
      <c r="H228" s="167">
        <v>1268924.6200000001</v>
      </c>
    </row>
    <row r="229" spans="1:8" s="113" customFormat="1" x14ac:dyDescent="0.25">
      <c r="A229" s="121" t="s">
        <v>348</v>
      </c>
      <c r="B229" s="165" t="s">
        <v>436</v>
      </c>
      <c r="C229" s="165" t="s">
        <v>417</v>
      </c>
      <c r="D229" s="165" t="s">
        <v>818</v>
      </c>
      <c r="E229" s="165" t="s">
        <v>375</v>
      </c>
      <c r="F229" s="167">
        <v>1454395.38</v>
      </c>
      <c r="G229" s="167">
        <v>1454395.38</v>
      </c>
      <c r="H229" s="167">
        <v>1454395.38</v>
      </c>
    </row>
    <row r="230" spans="1:8" x14ac:dyDescent="0.25">
      <c r="A230" s="134" t="s">
        <v>374</v>
      </c>
      <c r="B230" s="163" t="s">
        <v>436</v>
      </c>
      <c r="C230" s="163" t="s">
        <v>417</v>
      </c>
      <c r="D230" s="163" t="s">
        <v>836</v>
      </c>
      <c r="E230" s="163"/>
      <c r="F230" s="164">
        <f>F231+F235</f>
        <v>4615496</v>
      </c>
      <c r="G230" s="164">
        <f>G231+G235</f>
        <v>3378195.83</v>
      </c>
      <c r="H230" s="164">
        <f>H231+H235</f>
        <v>4167343.44</v>
      </c>
    </row>
    <row r="231" spans="1:8" x14ac:dyDescent="0.25">
      <c r="A231" s="121" t="s">
        <v>816</v>
      </c>
      <c r="B231" s="165" t="s">
        <v>436</v>
      </c>
      <c r="C231" s="165" t="s">
        <v>417</v>
      </c>
      <c r="D231" s="165" t="s">
        <v>838</v>
      </c>
      <c r="E231" s="165"/>
      <c r="F231" s="166">
        <f>SUM(F232:F234)</f>
        <v>2199496</v>
      </c>
      <c r="G231" s="166">
        <f t="shared" ref="G231:H231" si="60">SUM(G232:G234)</f>
        <v>998195.83</v>
      </c>
      <c r="H231" s="166">
        <f t="shared" si="60"/>
        <v>1787343.44</v>
      </c>
    </row>
    <row r="232" spans="1:8" ht="75.75" x14ac:dyDescent="0.25">
      <c r="A232" s="121" t="s">
        <v>346</v>
      </c>
      <c r="B232" s="165" t="s">
        <v>436</v>
      </c>
      <c r="C232" s="165" t="s">
        <v>417</v>
      </c>
      <c r="D232" s="165" t="s">
        <v>838</v>
      </c>
      <c r="E232" s="165" t="s">
        <v>370</v>
      </c>
      <c r="F232" s="166">
        <v>0</v>
      </c>
      <c r="G232" s="166">
        <v>0</v>
      </c>
      <c r="H232" s="166">
        <v>218117.49</v>
      </c>
    </row>
    <row r="233" spans="1:8" ht="30.75" x14ac:dyDescent="0.25">
      <c r="A233" s="121" t="s">
        <v>347</v>
      </c>
      <c r="B233" s="165" t="s">
        <v>436</v>
      </c>
      <c r="C233" s="165" t="s">
        <v>417</v>
      </c>
      <c r="D233" s="165" t="s">
        <v>838</v>
      </c>
      <c r="E233" s="165" t="s">
        <v>373</v>
      </c>
      <c r="F233" s="167">
        <v>1959496</v>
      </c>
      <c r="G233" s="167">
        <v>998195.83</v>
      </c>
      <c r="H233" s="167">
        <v>1569225.95</v>
      </c>
    </row>
    <row r="234" spans="1:8" x14ac:dyDescent="0.25">
      <c r="A234" s="121" t="s">
        <v>348</v>
      </c>
      <c r="B234" s="165" t="s">
        <v>436</v>
      </c>
      <c r="C234" s="165" t="s">
        <v>417</v>
      </c>
      <c r="D234" s="165" t="s">
        <v>838</v>
      </c>
      <c r="E234" s="165" t="s">
        <v>375</v>
      </c>
      <c r="F234" s="166">
        <v>240000</v>
      </c>
      <c r="G234" s="166">
        <v>0</v>
      </c>
      <c r="H234" s="166">
        <v>0</v>
      </c>
    </row>
    <row r="235" spans="1:8" x14ac:dyDescent="0.25">
      <c r="A235" s="121" t="s">
        <v>812</v>
      </c>
      <c r="B235" s="165" t="s">
        <v>436</v>
      </c>
      <c r="C235" s="165" t="s">
        <v>417</v>
      </c>
      <c r="D235" s="165" t="s">
        <v>837</v>
      </c>
      <c r="E235" s="165"/>
      <c r="F235" s="166">
        <f>F236</f>
        <v>2416000</v>
      </c>
      <c r="G235" s="166">
        <f>G236</f>
        <v>2380000</v>
      </c>
      <c r="H235" s="166">
        <f>H236</f>
        <v>2380000</v>
      </c>
    </row>
    <row r="236" spans="1:8" x14ac:dyDescent="0.25">
      <c r="A236" s="121" t="s">
        <v>348</v>
      </c>
      <c r="B236" s="165" t="s">
        <v>436</v>
      </c>
      <c r="C236" s="165" t="s">
        <v>417</v>
      </c>
      <c r="D236" s="165" t="s">
        <v>837</v>
      </c>
      <c r="E236" s="165" t="s">
        <v>375</v>
      </c>
      <c r="F236" s="166">
        <v>2416000</v>
      </c>
      <c r="G236" s="166">
        <v>2380000</v>
      </c>
      <c r="H236" s="166">
        <v>2380000</v>
      </c>
    </row>
    <row r="237" spans="1:8" x14ac:dyDescent="0.25">
      <c r="A237" s="134" t="s">
        <v>402</v>
      </c>
      <c r="B237" s="163" t="s">
        <v>436</v>
      </c>
      <c r="C237" s="163" t="s">
        <v>417</v>
      </c>
      <c r="D237" s="163" t="s">
        <v>403</v>
      </c>
      <c r="E237" s="165"/>
      <c r="F237" s="164">
        <f>F238+F240</f>
        <v>5043844.9399999995</v>
      </c>
      <c r="G237" s="164">
        <f>G238+G240</f>
        <v>5043844.9399999995</v>
      </c>
      <c r="H237" s="164">
        <f>H238+H240</f>
        <v>5043844.9399999995</v>
      </c>
    </row>
    <row r="238" spans="1:8" ht="30.75" x14ac:dyDescent="0.25">
      <c r="A238" s="121" t="s">
        <v>404</v>
      </c>
      <c r="B238" s="165" t="s">
        <v>436</v>
      </c>
      <c r="C238" s="165" t="s">
        <v>417</v>
      </c>
      <c r="D238" s="165" t="s">
        <v>405</v>
      </c>
      <c r="E238" s="165"/>
      <c r="F238" s="166">
        <f>F239</f>
        <v>3630536.94</v>
      </c>
      <c r="G238" s="166">
        <f>G239</f>
        <v>3630536.94</v>
      </c>
      <c r="H238" s="166">
        <f>H239</f>
        <v>3630536.94</v>
      </c>
    </row>
    <row r="239" spans="1:8" ht="75.75" x14ac:dyDescent="0.25">
      <c r="A239" s="121" t="s">
        <v>346</v>
      </c>
      <c r="B239" s="165" t="s">
        <v>436</v>
      </c>
      <c r="C239" s="165" t="s">
        <v>417</v>
      </c>
      <c r="D239" s="165" t="s">
        <v>405</v>
      </c>
      <c r="E239" s="165" t="s">
        <v>370</v>
      </c>
      <c r="F239" s="166">
        <f>'Приложение 4'!F197</f>
        <v>3630536.94</v>
      </c>
      <c r="G239" s="166">
        <f>'Приложение 4'!G197</f>
        <v>3630536.94</v>
      </c>
      <c r="H239" s="166">
        <f>'Приложение 4'!H197</f>
        <v>3630536.94</v>
      </c>
    </row>
    <row r="240" spans="1:8" x14ac:dyDescent="0.25">
      <c r="A240" s="121" t="s">
        <v>422</v>
      </c>
      <c r="B240" s="165" t="s">
        <v>436</v>
      </c>
      <c r="C240" s="165" t="s">
        <v>417</v>
      </c>
      <c r="D240" s="165" t="s">
        <v>423</v>
      </c>
      <c r="E240" s="165"/>
      <c r="F240" s="166">
        <f>SUM(F241:F241)</f>
        <v>1413308</v>
      </c>
      <c r="G240" s="166">
        <f>SUM(G241:G241)</f>
        <v>1413308</v>
      </c>
      <c r="H240" s="166">
        <f>SUM(H241:H241)</f>
        <v>1413308</v>
      </c>
    </row>
    <row r="241" spans="1:8" x14ac:dyDescent="0.25">
      <c r="A241" s="121" t="s">
        <v>348</v>
      </c>
      <c r="B241" s="165" t="s">
        <v>436</v>
      </c>
      <c r="C241" s="165" t="s">
        <v>417</v>
      </c>
      <c r="D241" s="165" t="s">
        <v>423</v>
      </c>
      <c r="E241" s="165" t="s">
        <v>375</v>
      </c>
      <c r="F241" s="166">
        <f>'Приложение 4'!F201</f>
        <v>1413308</v>
      </c>
      <c r="G241" s="166">
        <f>'Приложение 4'!G201</f>
        <v>1413308</v>
      </c>
      <c r="H241" s="166">
        <f>'Приложение 4'!H201</f>
        <v>1413308</v>
      </c>
    </row>
    <row r="242" spans="1:8" x14ac:dyDescent="0.25">
      <c r="A242" s="134" t="s">
        <v>471</v>
      </c>
      <c r="B242" s="163" t="s">
        <v>421</v>
      </c>
      <c r="C242" s="163"/>
      <c r="D242" s="163"/>
      <c r="E242" s="163"/>
      <c r="F242" s="164">
        <f>F243+F255</f>
        <v>174077333.38</v>
      </c>
      <c r="G242" s="164">
        <f>G243+G255</f>
        <v>143956490.74000001</v>
      </c>
      <c r="H242" s="164">
        <f>H243+H255</f>
        <v>143956490.74000001</v>
      </c>
    </row>
    <row r="243" spans="1:8" x14ac:dyDescent="0.25">
      <c r="A243" s="134" t="s">
        <v>472</v>
      </c>
      <c r="B243" s="163" t="s">
        <v>421</v>
      </c>
      <c r="C243" s="163" t="s">
        <v>399</v>
      </c>
      <c r="D243" s="163"/>
      <c r="E243" s="163"/>
      <c r="F243" s="164">
        <f>F244+F252</f>
        <v>166477333.38</v>
      </c>
      <c r="G243" s="164">
        <f>G244+G252</f>
        <v>135956490.74000001</v>
      </c>
      <c r="H243" s="164">
        <f>H244+H252</f>
        <v>135956490.74000001</v>
      </c>
    </row>
    <row r="244" spans="1:8" ht="31.5" x14ac:dyDescent="0.25">
      <c r="A244" s="134" t="s">
        <v>385</v>
      </c>
      <c r="B244" s="163" t="s">
        <v>421</v>
      </c>
      <c r="C244" s="163" t="s">
        <v>399</v>
      </c>
      <c r="D244" s="163" t="s">
        <v>819</v>
      </c>
      <c r="E244" s="163"/>
      <c r="F244" s="164">
        <f>F245+F248</f>
        <v>135470526.62</v>
      </c>
      <c r="G244" s="164">
        <f t="shared" ref="G244:H244" si="61">G245+G248</f>
        <v>135956490.74000001</v>
      </c>
      <c r="H244" s="164">
        <f t="shared" si="61"/>
        <v>135956490.74000001</v>
      </c>
    </row>
    <row r="245" spans="1:8" x14ac:dyDescent="0.25">
      <c r="A245" s="121" t="s">
        <v>816</v>
      </c>
      <c r="B245" s="165" t="s">
        <v>421</v>
      </c>
      <c r="C245" s="165" t="s">
        <v>399</v>
      </c>
      <c r="D245" s="165" t="s">
        <v>820</v>
      </c>
      <c r="E245" s="165"/>
      <c r="F245" s="166">
        <f>SUM(F246:F247)</f>
        <v>7700000</v>
      </c>
      <c r="G245" s="166">
        <f t="shared" ref="G245:H245" si="62">SUM(G246:G247)</f>
        <v>8000000</v>
      </c>
      <c r="H245" s="166">
        <f t="shared" si="62"/>
        <v>8000000</v>
      </c>
    </row>
    <row r="246" spans="1:8" ht="75.75" x14ac:dyDescent="0.25">
      <c r="A246" s="121" t="s">
        <v>346</v>
      </c>
      <c r="B246" s="165" t="s">
        <v>421</v>
      </c>
      <c r="C246" s="165" t="s">
        <v>399</v>
      </c>
      <c r="D246" s="165" t="s">
        <v>820</v>
      </c>
      <c r="E246" s="165" t="s">
        <v>370</v>
      </c>
      <c r="F246" s="166">
        <v>450000</v>
      </c>
      <c r="G246" s="166">
        <v>350000</v>
      </c>
      <c r="H246" s="166">
        <v>350000</v>
      </c>
    </row>
    <row r="247" spans="1:8" ht="30.75" x14ac:dyDescent="0.25">
      <c r="A247" s="121" t="s">
        <v>347</v>
      </c>
      <c r="B247" s="165" t="s">
        <v>421</v>
      </c>
      <c r="C247" s="165" t="s">
        <v>399</v>
      </c>
      <c r="D247" s="165" t="s">
        <v>820</v>
      </c>
      <c r="E247" s="165" t="s">
        <v>373</v>
      </c>
      <c r="F247" s="166">
        <v>7250000</v>
      </c>
      <c r="G247" s="166">
        <v>7650000</v>
      </c>
      <c r="H247" s="166">
        <v>7650000</v>
      </c>
    </row>
    <row r="248" spans="1:8" x14ac:dyDescent="0.25">
      <c r="A248" s="121" t="s">
        <v>812</v>
      </c>
      <c r="B248" s="165" t="s">
        <v>421</v>
      </c>
      <c r="C248" s="165" t="s">
        <v>399</v>
      </c>
      <c r="D248" s="165" t="s">
        <v>821</v>
      </c>
      <c r="E248" s="165"/>
      <c r="F248" s="166">
        <f>SUM(F249:F251)</f>
        <v>127770526.61999999</v>
      </c>
      <c r="G248" s="166">
        <f>SUM(G249:G251)</f>
        <v>127956490.73999999</v>
      </c>
      <c r="H248" s="166">
        <f>SUM(H249:H251)</f>
        <v>127956490.73999999</v>
      </c>
    </row>
    <row r="249" spans="1:8" ht="75.75" x14ac:dyDescent="0.25">
      <c r="A249" s="121" t="s">
        <v>346</v>
      </c>
      <c r="B249" s="165" t="s">
        <v>421</v>
      </c>
      <c r="C249" s="165" t="s">
        <v>399</v>
      </c>
      <c r="D249" s="165" t="s">
        <v>821</v>
      </c>
      <c r="E249" s="165" t="s">
        <v>370</v>
      </c>
      <c r="F249" s="167">
        <v>100773564.31999999</v>
      </c>
      <c r="G249" s="167">
        <v>100511155.94</v>
      </c>
      <c r="H249" s="167">
        <v>100511155.94</v>
      </c>
    </row>
    <row r="250" spans="1:8" ht="30.75" x14ac:dyDescent="0.25">
      <c r="A250" s="121" t="s">
        <v>347</v>
      </c>
      <c r="B250" s="165" t="s">
        <v>421</v>
      </c>
      <c r="C250" s="165" t="s">
        <v>399</v>
      </c>
      <c r="D250" s="165" t="s">
        <v>821</v>
      </c>
      <c r="E250" s="165" t="s">
        <v>373</v>
      </c>
      <c r="F250" s="167">
        <v>23998537.949999999</v>
      </c>
      <c r="G250" s="167">
        <v>24446910.449999999</v>
      </c>
      <c r="H250" s="167">
        <v>24446910.449999999</v>
      </c>
    </row>
    <row r="251" spans="1:8" x14ac:dyDescent="0.25">
      <c r="A251" s="121" t="s">
        <v>349</v>
      </c>
      <c r="B251" s="165" t="s">
        <v>421</v>
      </c>
      <c r="C251" s="165" t="s">
        <v>399</v>
      </c>
      <c r="D251" s="165" t="s">
        <v>821</v>
      </c>
      <c r="E251" s="165" t="s">
        <v>371</v>
      </c>
      <c r="F251" s="167">
        <v>2998424.35</v>
      </c>
      <c r="G251" s="167">
        <v>2998424.35</v>
      </c>
      <c r="H251" s="167">
        <v>2998424.35</v>
      </c>
    </row>
    <row r="252" spans="1:8" s="113" customFormat="1" x14ac:dyDescent="0.25">
      <c r="A252" s="134" t="s">
        <v>402</v>
      </c>
      <c r="B252" s="163" t="s">
        <v>421</v>
      </c>
      <c r="C252" s="163" t="s">
        <v>399</v>
      </c>
      <c r="D252" s="163" t="s">
        <v>403</v>
      </c>
      <c r="E252" s="163"/>
      <c r="F252" s="164">
        <f>F253</f>
        <v>31006806.759999998</v>
      </c>
      <c r="G252" s="164">
        <f>G253</f>
        <v>0</v>
      </c>
      <c r="H252" s="164">
        <f>H253</f>
        <v>0</v>
      </c>
    </row>
    <row r="253" spans="1:8" x14ac:dyDescent="0.25">
      <c r="A253" s="121" t="s">
        <v>422</v>
      </c>
      <c r="B253" s="165" t="s">
        <v>421</v>
      </c>
      <c r="C253" s="165" t="s">
        <v>399</v>
      </c>
      <c r="D253" s="165" t="s">
        <v>423</v>
      </c>
      <c r="E253" s="165"/>
      <c r="F253" s="166">
        <f>SUM(F254:F254)</f>
        <v>31006806.759999998</v>
      </c>
      <c r="G253" s="166">
        <f>SUM(G254:G254)</f>
        <v>0</v>
      </c>
      <c r="H253" s="166">
        <f>SUM(H254:H254)</f>
        <v>0</v>
      </c>
    </row>
    <row r="254" spans="1:8" ht="30.75" x14ac:dyDescent="0.25">
      <c r="A254" s="121" t="s">
        <v>347</v>
      </c>
      <c r="B254" s="165" t="s">
        <v>421</v>
      </c>
      <c r="C254" s="165" t="s">
        <v>399</v>
      </c>
      <c r="D254" s="165" t="s">
        <v>423</v>
      </c>
      <c r="E254" s="165" t="s">
        <v>373</v>
      </c>
      <c r="F254" s="166">
        <f>'Приложение 4'!F207+'Приложение 4'!F211</f>
        <v>31006806.759999998</v>
      </c>
      <c r="G254" s="166">
        <f>'Приложение 4'!G207+'Приложение 4'!G211</f>
        <v>0</v>
      </c>
      <c r="H254" s="166">
        <f>'Приложение 4'!H207+'Приложение 4'!H211</f>
        <v>0</v>
      </c>
    </row>
    <row r="255" spans="1:8" x14ac:dyDescent="0.25">
      <c r="A255" s="134" t="s">
        <v>502</v>
      </c>
      <c r="B255" s="163" t="s">
        <v>421</v>
      </c>
      <c r="C255" s="163" t="s">
        <v>401</v>
      </c>
      <c r="D255" s="163"/>
      <c r="E255" s="163"/>
      <c r="F255" s="164">
        <f t="shared" ref="F255:H256" si="63">F256</f>
        <v>7600000</v>
      </c>
      <c r="G255" s="164">
        <f t="shared" si="63"/>
        <v>8000000</v>
      </c>
      <c r="H255" s="164">
        <f t="shared" si="63"/>
        <v>8000000</v>
      </c>
    </row>
    <row r="256" spans="1:8" s="113" customFormat="1" ht="31.5" x14ac:dyDescent="0.25">
      <c r="A256" s="134" t="s">
        <v>385</v>
      </c>
      <c r="B256" s="163" t="s">
        <v>421</v>
      </c>
      <c r="C256" s="163" t="s">
        <v>401</v>
      </c>
      <c r="D256" s="163" t="s">
        <v>819</v>
      </c>
      <c r="E256" s="163"/>
      <c r="F256" s="164">
        <f t="shared" si="63"/>
        <v>7600000</v>
      </c>
      <c r="G256" s="164">
        <f t="shared" si="63"/>
        <v>8000000</v>
      </c>
      <c r="H256" s="164">
        <f t="shared" si="63"/>
        <v>8000000</v>
      </c>
    </row>
    <row r="257" spans="1:8" x14ac:dyDescent="0.25">
      <c r="A257" s="121" t="s">
        <v>816</v>
      </c>
      <c r="B257" s="165" t="s">
        <v>421</v>
      </c>
      <c r="C257" s="165" t="s">
        <v>401</v>
      </c>
      <c r="D257" s="165" t="s">
        <v>820</v>
      </c>
      <c r="E257" s="165"/>
      <c r="F257" s="166">
        <f>SUM(F258:F259)</f>
        <v>7600000</v>
      </c>
      <c r="G257" s="166">
        <f>SUM(G258:G259)</f>
        <v>8000000</v>
      </c>
      <c r="H257" s="166">
        <f>SUM(H258:H259)</f>
        <v>8000000</v>
      </c>
    </row>
    <row r="258" spans="1:8" ht="75.75" x14ac:dyDescent="0.25">
      <c r="A258" s="121" t="s">
        <v>346</v>
      </c>
      <c r="B258" s="165" t="s">
        <v>421</v>
      </c>
      <c r="C258" s="165" t="s">
        <v>401</v>
      </c>
      <c r="D258" s="165" t="s">
        <v>820</v>
      </c>
      <c r="E258" s="165" t="s">
        <v>370</v>
      </c>
      <c r="F258" s="166">
        <v>450000</v>
      </c>
      <c r="G258" s="166">
        <v>350000</v>
      </c>
      <c r="H258" s="166">
        <v>350000</v>
      </c>
    </row>
    <row r="259" spans="1:8" ht="30.75" x14ac:dyDescent="0.25">
      <c r="A259" s="121" t="s">
        <v>347</v>
      </c>
      <c r="B259" s="165" t="s">
        <v>421</v>
      </c>
      <c r="C259" s="165" t="s">
        <v>401</v>
      </c>
      <c r="D259" s="165" t="s">
        <v>820</v>
      </c>
      <c r="E259" s="165" t="s">
        <v>373</v>
      </c>
      <c r="F259" s="166">
        <v>7150000</v>
      </c>
      <c r="G259" s="166">
        <v>7650000</v>
      </c>
      <c r="H259" s="166">
        <v>7650000</v>
      </c>
    </row>
    <row r="260" spans="1:8" ht="63" x14ac:dyDescent="0.25">
      <c r="A260" s="176" t="s">
        <v>475</v>
      </c>
      <c r="B260" s="218" t="s">
        <v>476</v>
      </c>
      <c r="C260" s="218"/>
      <c r="D260" s="218"/>
      <c r="E260" s="219"/>
      <c r="F260" s="178">
        <f t="shared" ref="F260:H263" si="64">F261</f>
        <v>349511490.73000002</v>
      </c>
      <c r="G260" s="178">
        <f t="shared" si="64"/>
        <v>0</v>
      </c>
      <c r="H260" s="178">
        <f t="shared" si="64"/>
        <v>0</v>
      </c>
    </row>
    <row r="261" spans="1:8" ht="31.5" x14ac:dyDescent="0.25">
      <c r="A261" s="179" t="s">
        <v>477</v>
      </c>
      <c r="B261" s="218" t="s">
        <v>476</v>
      </c>
      <c r="C261" s="218" t="s">
        <v>409</v>
      </c>
      <c r="D261" s="218"/>
      <c r="E261" s="219"/>
      <c r="F261" s="178">
        <f t="shared" si="64"/>
        <v>349511490.73000002</v>
      </c>
      <c r="G261" s="178">
        <f t="shared" si="64"/>
        <v>0</v>
      </c>
      <c r="H261" s="178">
        <f t="shared" si="64"/>
        <v>0</v>
      </c>
    </row>
    <row r="262" spans="1:8" x14ac:dyDescent="0.25">
      <c r="A262" s="134" t="s">
        <v>402</v>
      </c>
      <c r="B262" s="218" t="s">
        <v>476</v>
      </c>
      <c r="C262" s="218" t="s">
        <v>409</v>
      </c>
      <c r="D262" s="218" t="s">
        <v>403</v>
      </c>
      <c r="E262" s="219"/>
      <c r="F262" s="178">
        <f t="shared" si="64"/>
        <v>349511490.73000002</v>
      </c>
      <c r="G262" s="178">
        <f t="shared" si="64"/>
        <v>0</v>
      </c>
      <c r="H262" s="178">
        <f t="shared" si="64"/>
        <v>0</v>
      </c>
    </row>
    <row r="263" spans="1:8" x14ac:dyDescent="0.25">
      <c r="A263" s="121" t="s">
        <v>478</v>
      </c>
      <c r="B263" s="218" t="s">
        <v>476</v>
      </c>
      <c r="C263" s="218" t="s">
        <v>409</v>
      </c>
      <c r="D263" s="218" t="s">
        <v>479</v>
      </c>
      <c r="E263" s="219"/>
      <c r="F263" s="178">
        <f t="shared" si="64"/>
        <v>349511490.73000002</v>
      </c>
      <c r="G263" s="178">
        <f t="shared" si="64"/>
        <v>0</v>
      </c>
      <c r="H263" s="178">
        <f t="shared" si="64"/>
        <v>0</v>
      </c>
    </row>
    <row r="264" spans="1:8" ht="15" x14ac:dyDescent="0.25">
      <c r="A264" s="220" t="s">
        <v>478</v>
      </c>
      <c r="B264" s="221" t="s">
        <v>476</v>
      </c>
      <c r="C264" s="221" t="s">
        <v>409</v>
      </c>
      <c r="D264" s="221" t="s">
        <v>479</v>
      </c>
      <c r="E264" s="222" t="s">
        <v>482</v>
      </c>
      <c r="F264" s="40">
        <f>'Приложение 4'!F217+'Приложение 4'!F219</f>
        <v>349511490.73000002</v>
      </c>
      <c r="G264" s="40">
        <f>'Приложение 4'!G217+'Приложение 4'!G219</f>
        <v>0</v>
      </c>
      <c r="H264" s="40">
        <f>'Приложение 4'!H217+'Приложение 4'!H219</f>
        <v>0</v>
      </c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8" fitToHeight="2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5"/>
  <sheetViews>
    <sheetView zoomScaleNormal="100" workbookViewId="0">
      <selection activeCell="A10" sqref="A10"/>
    </sheetView>
  </sheetViews>
  <sheetFormatPr defaultColWidth="9.140625" defaultRowHeight="15.75" x14ac:dyDescent="0.25"/>
  <cols>
    <col min="1" max="1" width="60.85546875" style="2" customWidth="1"/>
    <col min="2" max="2" width="9.85546875" style="2" customWidth="1"/>
    <col min="3" max="3" width="6.140625" style="186" customWidth="1"/>
    <col min="4" max="4" width="6" style="186" customWidth="1"/>
    <col min="5" max="5" width="17.5703125" style="2" customWidth="1"/>
    <col min="6" max="6" width="8" style="2" customWidth="1"/>
    <col min="7" max="7" width="19.28515625" style="187" customWidth="1"/>
    <col min="8" max="8" width="21" style="191" customWidth="1"/>
    <col min="9" max="9" width="21" style="146" customWidth="1"/>
    <col min="10" max="10" width="9.140625" style="1" customWidth="1"/>
    <col min="11" max="11" width="19.140625" style="1" customWidth="1"/>
    <col min="12" max="12" width="18.7109375" style="1" customWidth="1"/>
    <col min="13" max="14" width="20.42578125" style="1" customWidth="1"/>
    <col min="15" max="15" width="9.140625" style="1" customWidth="1"/>
    <col min="16" max="16384" width="9.140625" style="1"/>
  </cols>
  <sheetData>
    <row r="1" spans="1:14" ht="15" x14ac:dyDescent="0.25">
      <c r="H1" s="187"/>
      <c r="I1" s="187"/>
    </row>
    <row r="2" spans="1:14" ht="18.75" x14ac:dyDescent="0.3">
      <c r="E2" s="188"/>
      <c r="H2" s="189" t="s">
        <v>390</v>
      </c>
      <c r="I2" s="187"/>
    </row>
    <row r="3" spans="1:14" ht="18.75" x14ac:dyDescent="0.3">
      <c r="E3" s="188"/>
      <c r="H3" s="189" t="s">
        <v>394</v>
      </c>
      <c r="I3" s="187"/>
    </row>
    <row r="4" spans="1:14" ht="18.75" x14ac:dyDescent="0.3">
      <c r="E4" s="188"/>
      <c r="H4" s="189" t="s">
        <v>37</v>
      </c>
      <c r="I4" s="187"/>
    </row>
    <row r="5" spans="1:14" ht="18.75" x14ac:dyDescent="0.3">
      <c r="E5" s="188"/>
      <c r="H5" s="189" t="s">
        <v>38</v>
      </c>
      <c r="I5" s="187"/>
    </row>
    <row r="6" spans="1:14" ht="18.75" x14ac:dyDescent="0.3">
      <c r="E6" s="188"/>
      <c r="H6" s="189" t="s">
        <v>39</v>
      </c>
      <c r="I6" s="187"/>
    </row>
    <row r="7" spans="1:14" ht="18.75" x14ac:dyDescent="0.3">
      <c r="E7" s="188"/>
      <c r="H7" s="189" t="s">
        <v>869</v>
      </c>
      <c r="I7" s="187"/>
    </row>
    <row r="8" spans="1:14" ht="18.75" x14ac:dyDescent="0.3">
      <c r="E8" s="188"/>
      <c r="H8" s="189" t="s">
        <v>873</v>
      </c>
      <c r="I8" s="187"/>
    </row>
    <row r="9" spans="1:14" ht="15" x14ac:dyDescent="0.25">
      <c r="H9" s="187"/>
      <c r="I9" s="187"/>
    </row>
    <row r="11" spans="1:14" ht="59.25" customHeight="1" x14ac:dyDescent="0.25">
      <c r="B11" s="223"/>
      <c r="N11" s="103"/>
    </row>
    <row r="12" spans="1:14" ht="55.5" customHeight="1" x14ac:dyDescent="0.25">
      <c r="A12" s="423" t="s">
        <v>740</v>
      </c>
      <c r="B12" s="423"/>
      <c r="C12" s="423"/>
      <c r="D12" s="423"/>
      <c r="E12" s="423"/>
      <c r="F12" s="423"/>
      <c r="G12" s="423"/>
      <c r="H12" s="423"/>
      <c r="I12" s="423"/>
    </row>
    <row r="13" spans="1:14" x14ac:dyDescent="0.25">
      <c r="B13" s="223"/>
    </row>
    <row r="14" spans="1:14" s="145" customFormat="1" x14ac:dyDescent="0.25">
      <c r="A14" s="2"/>
      <c r="B14" s="223"/>
      <c r="C14" s="186"/>
      <c r="D14" s="186"/>
      <c r="E14" s="2"/>
      <c r="F14" s="2"/>
      <c r="G14" s="190"/>
      <c r="H14" s="191"/>
      <c r="I14" s="190" t="s">
        <v>338</v>
      </c>
    </row>
    <row r="15" spans="1:14" s="143" customFormat="1" ht="30" x14ac:dyDescent="0.25">
      <c r="A15" s="107" t="s">
        <v>41</v>
      </c>
      <c r="B15" s="155" t="s">
        <v>505</v>
      </c>
      <c r="C15" s="192" t="s">
        <v>395</v>
      </c>
      <c r="D15" s="192" t="s">
        <v>396</v>
      </c>
      <c r="E15" s="107" t="s">
        <v>339</v>
      </c>
      <c r="F15" s="107" t="s">
        <v>340</v>
      </c>
      <c r="G15" s="156" t="s">
        <v>42</v>
      </c>
      <c r="H15" s="156" t="s">
        <v>326</v>
      </c>
      <c r="I15" s="156" t="s">
        <v>729</v>
      </c>
      <c r="K15" s="144"/>
      <c r="L15" s="144"/>
      <c r="M15" s="144"/>
      <c r="N15" s="144"/>
    </row>
    <row r="16" spans="1:14" s="143" customFormat="1" ht="31.5" x14ac:dyDescent="0.25">
      <c r="A16" s="176" t="s">
        <v>503</v>
      </c>
      <c r="B16" s="158">
        <v>701</v>
      </c>
      <c r="C16" s="192"/>
      <c r="D16" s="192"/>
      <c r="E16" s="107"/>
      <c r="F16" s="107"/>
      <c r="G16" s="224">
        <f>G17+G70+G78+G107+G112+G117+G170+G185+G243+G261</f>
        <v>3271218493.838119</v>
      </c>
      <c r="H16" s="224">
        <f t="shared" ref="H16:I16" si="0">H17+H70+H78+H107+H112+H117+H170+H185+H243+H261</f>
        <v>2555279537.4700003</v>
      </c>
      <c r="I16" s="224">
        <f t="shared" si="0"/>
        <v>2591859342.0500002</v>
      </c>
      <c r="K16" s="144"/>
      <c r="L16" s="144"/>
      <c r="M16" s="144"/>
      <c r="N16" s="144"/>
    </row>
    <row r="17" spans="1:14" x14ac:dyDescent="0.25">
      <c r="A17" s="134" t="s">
        <v>398</v>
      </c>
      <c r="B17" s="158">
        <v>701</v>
      </c>
      <c r="C17" s="163" t="s">
        <v>399</v>
      </c>
      <c r="D17" s="163"/>
      <c r="E17" s="163"/>
      <c r="F17" s="163"/>
      <c r="G17" s="164">
        <f>G18+G22+G28+G34+G39+G43+G47</f>
        <v>873799590.14811873</v>
      </c>
      <c r="H17" s="164">
        <f t="shared" ref="H17:I17" si="1">H18+H22+H28+H34+H39+H43+H47</f>
        <v>783499445.72000003</v>
      </c>
      <c r="I17" s="164">
        <f t="shared" si="1"/>
        <v>783668070.72000003</v>
      </c>
      <c r="N17" s="103"/>
    </row>
    <row r="18" spans="1:14" ht="47.25" x14ac:dyDescent="0.25">
      <c r="A18" s="134" t="s">
        <v>400</v>
      </c>
      <c r="B18" s="158">
        <v>701</v>
      </c>
      <c r="C18" s="163" t="s">
        <v>399</v>
      </c>
      <c r="D18" s="163" t="s">
        <v>401</v>
      </c>
      <c r="E18" s="163"/>
      <c r="F18" s="163"/>
      <c r="G18" s="164">
        <f t="shared" ref="G18:I20" si="2">G19</f>
        <v>8254050</v>
      </c>
      <c r="H18" s="164">
        <f t="shared" si="2"/>
        <v>8183550</v>
      </c>
      <c r="I18" s="164">
        <f t="shared" si="2"/>
        <v>8269250</v>
      </c>
    </row>
    <row r="19" spans="1:14" s="196" customFormat="1" x14ac:dyDescent="0.25">
      <c r="A19" s="134" t="s">
        <v>402</v>
      </c>
      <c r="B19" s="158">
        <v>701</v>
      </c>
      <c r="C19" s="163" t="s">
        <v>399</v>
      </c>
      <c r="D19" s="163" t="s">
        <v>401</v>
      </c>
      <c r="E19" s="163" t="s">
        <v>403</v>
      </c>
      <c r="F19" s="163"/>
      <c r="G19" s="164">
        <f t="shared" si="2"/>
        <v>8254050</v>
      </c>
      <c r="H19" s="164">
        <f t="shared" si="2"/>
        <v>8183550</v>
      </c>
      <c r="I19" s="164">
        <f t="shared" si="2"/>
        <v>8269250</v>
      </c>
    </row>
    <row r="20" spans="1:14" ht="30.75" x14ac:dyDescent="0.25">
      <c r="A20" s="121" t="s">
        <v>404</v>
      </c>
      <c r="B20" s="158">
        <v>701</v>
      </c>
      <c r="C20" s="165" t="s">
        <v>399</v>
      </c>
      <c r="D20" s="165" t="s">
        <v>401</v>
      </c>
      <c r="E20" s="165" t="s">
        <v>405</v>
      </c>
      <c r="F20" s="165"/>
      <c r="G20" s="166">
        <f t="shared" si="2"/>
        <v>8254050</v>
      </c>
      <c r="H20" s="166">
        <f t="shared" si="2"/>
        <v>8183550</v>
      </c>
      <c r="I20" s="166">
        <f t="shared" si="2"/>
        <v>8269250</v>
      </c>
    </row>
    <row r="21" spans="1:14" ht="75.75" x14ac:dyDescent="0.25">
      <c r="A21" s="121" t="s">
        <v>346</v>
      </c>
      <c r="B21" s="158">
        <v>701</v>
      </c>
      <c r="C21" s="165" t="s">
        <v>399</v>
      </c>
      <c r="D21" s="165" t="s">
        <v>401</v>
      </c>
      <c r="E21" s="165" t="s">
        <v>405</v>
      </c>
      <c r="F21" s="165" t="s">
        <v>370</v>
      </c>
      <c r="G21" s="197">
        <f>'Приложение 5'!F20</f>
        <v>8254050</v>
      </c>
      <c r="H21" s="197">
        <f>'Приложение 5'!G20</f>
        <v>8183550</v>
      </c>
      <c r="I21" s="197">
        <f>'Приложение 5'!H20</f>
        <v>8269250</v>
      </c>
    </row>
    <row r="22" spans="1:14" s="196" customFormat="1" ht="63" x14ac:dyDescent="0.25">
      <c r="A22" s="134" t="s">
        <v>408</v>
      </c>
      <c r="B22" s="158">
        <v>701</v>
      </c>
      <c r="C22" s="163" t="s">
        <v>399</v>
      </c>
      <c r="D22" s="163" t="s">
        <v>409</v>
      </c>
      <c r="E22" s="163"/>
      <c r="F22" s="163"/>
      <c r="G22" s="164">
        <f t="shared" ref="G22:I23" si="3">G23</f>
        <v>4178564.08</v>
      </c>
      <c r="H22" s="164">
        <f t="shared" si="3"/>
        <v>4296164.08</v>
      </c>
      <c r="I22" s="164">
        <f t="shared" si="3"/>
        <v>4296164.08</v>
      </c>
    </row>
    <row r="23" spans="1:14" x14ac:dyDescent="0.25">
      <c r="A23" s="134" t="s">
        <v>402</v>
      </c>
      <c r="B23" s="158">
        <v>701</v>
      </c>
      <c r="C23" s="163" t="s">
        <v>399</v>
      </c>
      <c r="D23" s="163" t="s">
        <v>409</v>
      </c>
      <c r="E23" s="163" t="s">
        <v>403</v>
      </c>
      <c r="F23" s="163"/>
      <c r="G23" s="164">
        <f t="shared" si="3"/>
        <v>4178564.08</v>
      </c>
      <c r="H23" s="164">
        <f t="shared" si="3"/>
        <v>4296164.08</v>
      </c>
      <c r="I23" s="164">
        <f t="shared" si="3"/>
        <v>4296164.08</v>
      </c>
    </row>
    <row r="24" spans="1:14" ht="30.75" x14ac:dyDescent="0.25">
      <c r="A24" s="121" t="s">
        <v>404</v>
      </c>
      <c r="B24" s="158">
        <v>701</v>
      </c>
      <c r="C24" s="165" t="s">
        <v>399</v>
      </c>
      <c r="D24" s="165" t="s">
        <v>409</v>
      </c>
      <c r="E24" s="165" t="s">
        <v>405</v>
      </c>
      <c r="F24" s="165"/>
      <c r="G24" s="166">
        <f>G25+G26+G27</f>
        <v>4178564.08</v>
      </c>
      <c r="H24" s="166">
        <f>H25+H26+H27</f>
        <v>4296164.08</v>
      </c>
      <c r="I24" s="166">
        <f>I25+I26+I27</f>
        <v>4296164.08</v>
      </c>
    </row>
    <row r="25" spans="1:14" ht="75.75" x14ac:dyDescent="0.25">
      <c r="A25" s="121" t="s">
        <v>346</v>
      </c>
      <c r="B25" s="158">
        <v>701</v>
      </c>
      <c r="C25" s="165" t="s">
        <v>399</v>
      </c>
      <c r="D25" s="165" t="s">
        <v>409</v>
      </c>
      <c r="E25" s="165" t="s">
        <v>405</v>
      </c>
      <c r="F25" s="165" t="s">
        <v>370</v>
      </c>
      <c r="G25" s="166">
        <f>'Приложение 5'!F24</f>
        <v>614001.07999999996</v>
      </c>
      <c r="H25" s="166">
        <f>'Приложение 5'!G24</f>
        <v>614001.07999999996</v>
      </c>
      <c r="I25" s="166">
        <f>'Приложение 5'!H24</f>
        <v>614001.07999999996</v>
      </c>
    </row>
    <row r="26" spans="1:14" ht="30.75" x14ac:dyDescent="0.25">
      <c r="A26" s="121" t="s">
        <v>347</v>
      </c>
      <c r="B26" s="158">
        <v>701</v>
      </c>
      <c r="C26" s="165" t="s">
        <v>399</v>
      </c>
      <c r="D26" s="165" t="s">
        <v>409</v>
      </c>
      <c r="E26" s="165" t="s">
        <v>405</v>
      </c>
      <c r="F26" s="165" t="s">
        <v>373</v>
      </c>
      <c r="G26" s="166">
        <f>'Приложение 5'!F25</f>
        <v>3544563</v>
      </c>
      <c r="H26" s="166">
        <f>'Приложение 5'!G25</f>
        <v>3662163</v>
      </c>
      <c r="I26" s="166">
        <f>'Приложение 5'!H25</f>
        <v>3662163</v>
      </c>
    </row>
    <row r="27" spans="1:14" x14ac:dyDescent="0.25">
      <c r="A27" s="121" t="s">
        <v>349</v>
      </c>
      <c r="B27" s="158">
        <v>701</v>
      </c>
      <c r="C27" s="165" t="s">
        <v>399</v>
      </c>
      <c r="D27" s="165" t="s">
        <v>409</v>
      </c>
      <c r="E27" s="165" t="s">
        <v>405</v>
      </c>
      <c r="F27" s="165" t="s">
        <v>371</v>
      </c>
      <c r="G27" s="166">
        <f>'Приложение 5'!F26</f>
        <v>20000</v>
      </c>
      <c r="H27" s="166">
        <f>'Приложение 5'!G26</f>
        <v>20000</v>
      </c>
      <c r="I27" s="166">
        <f>'Приложение 5'!H26</f>
        <v>20000</v>
      </c>
    </row>
    <row r="28" spans="1:14" ht="63" x14ac:dyDescent="0.25">
      <c r="A28" s="168" t="s">
        <v>412</v>
      </c>
      <c r="B28" s="158">
        <v>701</v>
      </c>
      <c r="C28" s="163" t="s">
        <v>399</v>
      </c>
      <c r="D28" s="163" t="s">
        <v>413</v>
      </c>
      <c r="E28" s="163"/>
      <c r="F28" s="163"/>
      <c r="G28" s="164">
        <f t="shared" ref="G28:I29" si="4">G29</f>
        <v>68334948</v>
      </c>
      <c r="H28" s="164">
        <f t="shared" si="4"/>
        <v>67858276</v>
      </c>
      <c r="I28" s="164">
        <f t="shared" si="4"/>
        <v>67858276</v>
      </c>
    </row>
    <row r="29" spans="1:14" x14ac:dyDescent="0.25">
      <c r="A29" s="134" t="s">
        <v>402</v>
      </c>
      <c r="B29" s="158">
        <v>701</v>
      </c>
      <c r="C29" s="163" t="s">
        <v>399</v>
      </c>
      <c r="D29" s="163" t="s">
        <v>413</v>
      </c>
      <c r="E29" s="163" t="s">
        <v>403</v>
      </c>
      <c r="F29" s="163"/>
      <c r="G29" s="164">
        <f t="shared" si="4"/>
        <v>68334948</v>
      </c>
      <c r="H29" s="164">
        <f t="shared" si="4"/>
        <v>67858276</v>
      </c>
      <c r="I29" s="164">
        <f t="shared" si="4"/>
        <v>67858276</v>
      </c>
    </row>
    <row r="30" spans="1:14" ht="30.75" x14ac:dyDescent="0.25">
      <c r="A30" s="121" t="s">
        <v>404</v>
      </c>
      <c r="B30" s="158">
        <v>701</v>
      </c>
      <c r="C30" s="165" t="s">
        <v>399</v>
      </c>
      <c r="D30" s="165" t="s">
        <v>413</v>
      </c>
      <c r="E30" s="165" t="s">
        <v>405</v>
      </c>
      <c r="F30" s="165"/>
      <c r="G30" s="166">
        <f>SUM(G31:G33)</f>
        <v>68334948</v>
      </c>
      <c r="H30" s="166">
        <f t="shared" ref="H30:I30" si="5">SUM(H31:H33)</f>
        <v>67858276</v>
      </c>
      <c r="I30" s="166">
        <f t="shared" si="5"/>
        <v>67858276</v>
      </c>
    </row>
    <row r="31" spans="1:14" ht="75.75" x14ac:dyDescent="0.25">
      <c r="A31" s="121" t="s">
        <v>346</v>
      </c>
      <c r="B31" s="158">
        <v>701</v>
      </c>
      <c r="C31" s="165" t="s">
        <v>399</v>
      </c>
      <c r="D31" s="165" t="s">
        <v>413</v>
      </c>
      <c r="E31" s="165" t="s">
        <v>405</v>
      </c>
      <c r="F31" s="165" t="s">
        <v>370</v>
      </c>
      <c r="G31" s="166">
        <f>'Приложение 5'!F30</f>
        <v>63695249</v>
      </c>
      <c r="H31" s="166">
        <f>'Приложение 5'!G30</f>
        <v>62991857</v>
      </c>
      <c r="I31" s="166">
        <f>'Приложение 5'!H30</f>
        <v>62991857</v>
      </c>
    </row>
    <row r="32" spans="1:14" s="196" customFormat="1" ht="30.75" x14ac:dyDescent="0.25">
      <c r="A32" s="121" t="s">
        <v>347</v>
      </c>
      <c r="B32" s="158">
        <v>701</v>
      </c>
      <c r="C32" s="165" t="s">
        <v>399</v>
      </c>
      <c r="D32" s="165" t="s">
        <v>413</v>
      </c>
      <c r="E32" s="165" t="s">
        <v>405</v>
      </c>
      <c r="F32" s="165" t="s">
        <v>373</v>
      </c>
      <c r="G32" s="166">
        <f>'Приложение 5'!F31</f>
        <v>4494367</v>
      </c>
      <c r="H32" s="166">
        <f>'Приложение 5'!G31</f>
        <v>4721087</v>
      </c>
      <c r="I32" s="166">
        <f>'Приложение 5'!H31</f>
        <v>4721087</v>
      </c>
    </row>
    <row r="33" spans="1:9" s="196" customFormat="1" x14ac:dyDescent="0.25">
      <c r="A33" s="121" t="s">
        <v>349</v>
      </c>
      <c r="B33" s="158">
        <v>701</v>
      </c>
      <c r="C33" s="165" t="s">
        <v>399</v>
      </c>
      <c r="D33" s="165" t="s">
        <v>413</v>
      </c>
      <c r="E33" s="165" t="s">
        <v>405</v>
      </c>
      <c r="F33" s="165" t="s">
        <v>371</v>
      </c>
      <c r="G33" s="166">
        <f>'Приложение 5'!F32</f>
        <v>145332</v>
      </c>
      <c r="H33" s="166">
        <f>'Приложение 5'!G32</f>
        <v>145332</v>
      </c>
      <c r="I33" s="166">
        <f>'Приложение 5'!H32</f>
        <v>145332</v>
      </c>
    </row>
    <row r="34" spans="1:9" s="196" customFormat="1" ht="47.25" x14ac:dyDescent="0.25">
      <c r="A34" s="134" t="s">
        <v>416</v>
      </c>
      <c r="B34" s="158">
        <v>701</v>
      </c>
      <c r="C34" s="163" t="s">
        <v>399</v>
      </c>
      <c r="D34" s="163" t="s">
        <v>417</v>
      </c>
      <c r="E34" s="163"/>
      <c r="F34" s="163"/>
      <c r="G34" s="164">
        <f>G35</f>
        <v>43483194.469999999</v>
      </c>
      <c r="H34" s="164">
        <f t="shared" ref="H34:I35" si="6">H35</f>
        <v>43965194.469999999</v>
      </c>
      <c r="I34" s="164">
        <f t="shared" si="6"/>
        <v>44046039.469999999</v>
      </c>
    </row>
    <row r="35" spans="1:9" x14ac:dyDescent="0.25">
      <c r="A35" s="134" t="s">
        <v>402</v>
      </c>
      <c r="B35" s="158">
        <v>701</v>
      </c>
      <c r="C35" s="163" t="s">
        <v>399</v>
      </c>
      <c r="D35" s="163" t="s">
        <v>417</v>
      </c>
      <c r="E35" s="163" t="s">
        <v>403</v>
      </c>
      <c r="F35" s="163"/>
      <c r="G35" s="164">
        <f>G36</f>
        <v>43483194.469999999</v>
      </c>
      <c r="H35" s="164">
        <f t="shared" si="6"/>
        <v>43965194.469999999</v>
      </c>
      <c r="I35" s="164">
        <f t="shared" si="6"/>
        <v>44046039.469999999</v>
      </c>
    </row>
    <row r="36" spans="1:9" ht="30.75" x14ac:dyDescent="0.25">
      <c r="A36" s="121" t="s">
        <v>404</v>
      </c>
      <c r="B36" s="158">
        <v>701</v>
      </c>
      <c r="C36" s="165" t="s">
        <v>399</v>
      </c>
      <c r="D36" s="165" t="s">
        <v>417</v>
      </c>
      <c r="E36" s="165" t="s">
        <v>405</v>
      </c>
      <c r="F36" s="165"/>
      <c r="G36" s="166">
        <f>SUM(G37:G38)</f>
        <v>43483194.469999999</v>
      </c>
      <c r="H36" s="166">
        <f t="shared" ref="H36:I36" si="7">SUM(H37:H38)</f>
        <v>43965194.469999999</v>
      </c>
      <c r="I36" s="166">
        <f t="shared" si="7"/>
        <v>44046039.469999999</v>
      </c>
    </row>
    <row r="37" spans="1:9" ht="75.75" x14ac:dyDescent="0.25">
      <c r="A37" s="121" t="s">
        <v>346</v>
      </c>
      <c r="B37" s="158">
        <v>701</v>
      </c>
      <c r="C37" s="165" t="s">
        <v>399</v>
      </c>
      <c r="D37" s="165" t="s">
        <v>417</v>
      </c>
      <c r="E37" s="165" t="s">
        <v>405</v>
      </c>
      <c r="F37" s="165" t="s">
        <v>370</v>
      </c>
      <c r="G37" s="166">
        <f>'Приложение 5'!F36</f>
        <v>40553321.469999999</v>
      </c>
      <c r="H37" s="166">
        <f>'Приложение 5'!G36</f>
        <v>40913321.469999999</v>
      </c>
      <c r="I37" s="166">
        <f>'Приложение 5'!H36</f>
        <v>40994166.469999999</v>
      </c>
    </row>
    <row r="38" spans="1:9" ht="30.75" x14ac:dyDescent="0.25">
      <c r="A38" s="121" t="s">
        <v>347</v>
      </c>
      <c r="B38" s="158">
        <v>701</v>
      </c>
      <c r="C38" s="165" t="s">
        <v>399</v>
      </c>
      <c r="D38" s="165" t="s">
        <v>417</v>
      </c>
      <c r="E38" s="165" t="s">
        <v>405</v>
      </c>
      <c r="F38" s="165" t="s">
        <v>373</v>
      </c>
      <c r="G38" s="166">
        <f>'Приложение 5'!F37</f>
        <v>2929873</v>
      </c>
      <c r="H38" s="166">
        <f>'Приложение 5'!G37</f>
        <v>3051873</v>
      </c>
      <c r="I38" s="166">
        <f>'Приложение 5'!H37</f>
        <v>3051873</v>
      </c>
    </row>
    <row r="39" spans="1:9" s="113" customFormat="1" ht="31.5" x14ac:dyDescent="0.25">
      <c r="A39" s="134" t="s">
        <v>489</v>
      </c>
      <c r="B39" s="158">
        <v>701</v>
      </c>
      <c r="C39" s="163" t="s">
        <v>399</v>
      </c>
      <c r="D39" s="163" t="s">
        <v>453</v>
      </c>
      <c r="E39" s="163"/>
      <c r="F39" s="163"/>
      <c r="G39" s="164">
        <f>G40</f>
        <v>7089936</v>
      </c>
      <c r="H39" s="164">
        <f t="shared" ref="H39:I41" si="8">H40</f>
        <v>0</v>
      </c>
      <c r="I39" s="164">
        <f t="shared" si="8"/>
        <v>0</v>
      </c>
    </row>
    <row r="40" spans="1:9" s="113" customFormat="1" x14ac:dyDescent="0.25">
      <c r="A40" s="134" t="s">
        <v>402</v>
      </c>
      <c r="B40" s="158">
        <v>701</v>
      </c>
      <c r="C40" s="163" t="s">
        <v>399</v>
      </c>
      <c r="D40" s="163" t="s">
        <v>453</v>
      </c>
      <c r="E40" s="163" t="s">
        <v>403</v>
      </c>
      <c r="F40" s="163"/>
      <c r="G40" s="164">
        <f>G41</f>
        <v>7089936</v>
      </c>
      <c r="H40" s="164">
        <f t="shared" si="8"/>
        <v>0</v>
      </c>
      <c r="I40" s="164">
        <f t="shared" si="8"/>
        <v>0</v>
      </c>
    </row>
    <row r="41" spans="1:9" x14ac:dyDescent="0.25">
      <c r="A41" s="121" t="s">
        <v>488</v>
      </c>
      <c r="B41" s="155">
        <v>701</v>
      </c>
      <c r="C41" s="165" t="s">
        <v>399</v>
      </c>
      <c r="D41" s="165" t="s">
        <v>453</v>
      </c>
      <c r="E41" s="165" t="s">
        <v>487</v>
      </c>
      <c r="F41" s="165"/>
      <c r="G41" s="166">
        <f>G42</f>
        <v>7089936</v>
      </c>
      <c r="H41" s="166">
        <f t="shared" si="8"/>
        <v>0</v>
      </c>
      <c r="I41" s="166">
        <f t="shared" si="8"/>
        <v>0</v>
      </c>
    </row>
    <row r="42" spans="1:9" x14ac:dyDescent="0.25">
      <c r="A42" s="121" t="s">
        <v>349</v>
      </c>
      <c r="B42" s="155">
        <v>701</v>
      </c>
      <c r="C42" s="165" t="s">
        <v>399</v>
      </c>
      <c r="D42" s="165" t="s">
        <v>453</v>
      </c>
      <c r="E42" s="165" t="s">
        <v>487</v>
      </c>
      <c r="F42" s="165" t="s">
        <v>371</v>
      </c>
      <c r="G42" s="166">
        <f>'Приложение 5'!F41</f>
        <v>7089936</v>
      </c>
      <c r="H42" s="166">
        <f>'Приложение 5'!G41</f>
        <v>0</v>
      </c>
      <c r="I42" s="166">
        <f>'Приложение 5'!H41</f>
        <v>0</v>
      </c>
    </row>
    <row r="43" spans="1:9" s="113" customFormat="1" x14ac:dyDescent="0.25">
      <c r="A43" s="134" t="s">
        <v>420</v>
      </c>
      <c r="B43" s="158">
        <v>701</v>
      </c>
      <c r="C43" s="163" t="s">
        <v>399</v>
      </c>
      <c r="D43" s="163" t="s">
        <v>421</v>
      </c>
      <c r="E43" s="163"/>
      <c r="F43" s="163"/>
      <c r="G43" s="164">
        <f>G44</f>
        <v>70000000</v>
      </c>
      <c r="H43" s="164">
        <f t="shared" ref="H43:I45" si="9">H44</f>
        <v>70000000</v>
      </c>
      <c r="I43" s="164">
        <f t="shared" si="9"/>
        <v>70000000</v>
      </c>
    </row>
    <row r="44" spans="1:9" s="113" customFormat="1" x14ac:dyDescent="0.25">
      <c r="A44" s="134" t="s">
        <v>402</v>
      </c>
      <c r="B44" s="158">
        <v>701</v>
      </c>
      <c r="C44" s="163" t="s">
        <v>399</v>
      </c>
      <c r="D44" s="163" t="s">
        <v>421</v>
      </c>
      <c r="E44" s="163" t="s">
        <v>403</v>
      </c>
      <c r="F44" s="163"/>
      <c r="G44" s="164">
        <f>G45</f>
        <v>70000000</v>
      </c>
      <c r="H44" s="164">
        <f t="shared" si="9"/>
        <v>70000000</v>
      </c>
      <c r="I44" s="164">
        <f t="shared" si="9"/>
        <v>70000000</v>
      </c>
    </row>
    <row r="45" spans="1:9" x14ac:dyDescent="0.25">
      <c r="A45" s="121" t="s">
        <v>490</v>
      </c>
      <c r="B45" s="155">
        <v>701</v>
      </c>
      <c r="C45" s="165" t="s">
        <v>399</v>
      </c>
      <c r="D45" s="165" t="s">
        <v>421</v>
      </c>
      <c r="E45" s="165" t="s">
        <v>423</v>
      </c>
      <c r="F45" s="165"/>
      <c r="G45" s="166">
        <f>G46</f>
        <v>70000000</v>
      </c>
      <c r="H45" s="166">
        <f t="shared" si="9"/>
        <v>70000000</v>
      </c>
      <c r="I45" s="166">
        <f t="shared" si="9"/>
        <v>70000000</v>
      </c>
    </row>
    <row r="46" spans="1:9" x14ac:dyDescent="0.25">
      <c r="A46" s="121" t="s">
        <v>349</v>
      </c>
      <c r="B46" s="155">
        <v>701</v>
      </c>
      <c r="C46" s="165" t="s">
        <v>399</v>
      </c>
      <c r="D46" s="165" t="s">
        <v>421</v>
      </c>
      <c r="E46" s="165" t="s">
        <v>423</v>
      </c>
      <c r="F46" s="165" t="s">
        <v>371</v>
      </c>
      <c r="G46" s="166">
        <f>'Приложение 5'!F45</f>
        <v>70000000</v>
      </c>
      <c r="H46" s="166">
        <f>'Приложение 5'!G45</f>
        <v>70000000</v>
      </c>
      <c r="I46" s="166">
        <f>'Приложение 5'!H45</f>
        <v>70000000</v>
      </c>
    </row>
    <row r="47" spans="1:9" x14ac:dyDescent="0.25">
      <c r="A47" s="134" t="s">
        <v>426</v>
      </c>
      <c r="B47" s="158">
        <v>701</v>
      </c>
      <c r="C47" s="163" t="s">
        <v>399</v>
      </c>
      <c r="D47" s="163" t="s">
        <v>427</v>
      </c>
      <c r="E47" s="163"/>
      <c r="F47" s="163"/>
      <c r="G47" s="164">
        <f>G48+G51+G59</f>
        <v>672458897.59811878</v>
      </c>
      <c r="H47" s="164">
        <f t="shared" ref="H47:I47" si="10">H48+H51+H59</f>
        <v>589196261.16999996</v>
      </c>
      <c r="I47" s="164">
        <f t="shared" si="10"/>
        <v>589198341.16999996</v>
      </c>
    </row>
    <row r="48" spans="1:9" s="113" customFormat="1" ht="47.25" x14ac:dyDescent="0.25">
      <c r="A48" s="134" t="s">
        <v>376</v>
      </c>
      <c r="B48" s="158">
        <v>701</v>
      </c>
      <c r="C48" s="163" t="s">
        <v>399</v>
      </c>
      <c r="D48" s="163" t="s">
        <v>427</v>
      </c>
      <c r="E48" s="163" t="s">
        <v>839</v>
      </c>
      <c r="F48" s="163"/>
      <c r="G48" s="164">
        <f>G49</f>
        <v>9735155</v>
      </c>
      <c r="H48" s="164">
        <f t="shared" ref="H48:I49" si="11">H49</f>
        <v>9735155</v>
      </c>
      <c r="I48" s="164">
        <f t="shared" si="11"/>
        <v>9735155</v>
      </c>
    </row>
    <row r="49" spans="1:14" x14ac:dyDescent="0.25">
      <c r="A49" s="121" t="s">
        <v>816</v>
      </c>
      <c r="B49" s="155">
        <v>701</v>
      </c>
      <c r="C49" s="165" t="s">
        <v>399</v>
      </c>
      <c r="D49" s="165" t="s">
        <v>427</v>
      </c>
      <c r="E49" s="165" t="s">
        <v>840</v>
      </c>
      <c r="F49" s="165"/>
      <c r="G49" s="166">
        <f>G50</f>
        <v>9735155</v>
      </c>
      <c r="H49" s="166">
        <f t="shared" si="11"/>
        <v>9735155</v>
      </c>
      <c r="I49" s="166">
        <f t="shared" si="11"/>
        <v>9735155</v>
      </c>
    </row>
    <row r="50" spans="1:14" ht="33.75" customHeight="1" x14ac:dyDescent="0.25">
      <c r="A50" s="121" t="s">
        <v>347</v>
      </c>
      <c r="B50" s="155">
        <v>701</v>
      </c>
      <c r="C50" s="165" t="s">
        <v>399</v>
      </c>
      <c r="D50" s="165" t="s">
        <v>427</v>
      </c>
      <c r="E50" s="165" t="s">
        <v>840</v>
      </c>
      <c r="F50" s="165" t="s">
        <v>373</v>
      </c>
      <c r="G50" s="166">
        <f>'Приложение 5'!F49</f>
        <v>9735155</v>
      </c>
      <c r="H50" s="166">
        <f>'Приложение 5'!G49</f>
        <v>9735155</v>
      </c>
      <c r="I50" s="166">
        <f>'Приложение 5'!H49</f>
        <v>9735155</v>
      </c>
    </row>
    <row r="51" spans="1:14" s="113" customFormat="1" ht="31.5" x14ac:dyDescent="0.25">
      <c r="A51" s="134" t="s">
        <v>381</v>
      </c>
      <c r="B51" s="158">
        <v>701</v>
      </c>
      <c r="C51" s="163" t="s">
        <v>399</v>
      </c>
      <c r="D51" s="163" t="s">
        <v>427</v>
      </c>
      <c r="E51" s="163" t="s">
        <v>827</v>
      </c>
      <c r="F51" s="163"/>
      <c r="G51" s="164">
        <f>G52+G55</f>
        <v>52278885.210000001</v>
      </c>
      <c r="H51" s="164">
        <f t="shared" ref="H51:I51" si="12">H52+H55</f>
        <v>53089887.049999997</v>
      </c>
      <c r="I51" s="164">
        <f t="shared" si="12"/>
        <v>53089887.049999997</v>
      </c>
    </row>
    <row r="52" spans="1:14" x14ac:dyDescent="0.25">
      <c r="A52" s="121" t="s">
        <v>816</v>
      </c>
      <c r="B52" s="158">
        <v>701</v>
      </c>
      <c r="C52" s="165" t="s">
        <v>399</v>
      </c>
      <c r="D52" s="165" t="s">
        <v>427</v>
      </c>
      <c r="E52" s="165" t="s">
        <v>828</v>
      </c>
      <c r="F52" s="165"/>
      <c r="G52" s="166">
        <f>SUM(G53:G54)</f>
        <v>17120163.969999999</v>
      </c>
      <c r="H52" s="166">
        <f t="shared" ref="H52:I52" si="13">SUM(H53:H54)</f>
        <v>17120163.969999999</v>
      </c>
      <c r="I52" s="166">
        <f t="shared" si="13"/>
        <v>17120163.969999999</v>
      </c>
    </row>
    <row r="53" spans="1:14" ht="30.75" x14ac:dyDescent="0.25">
      <c r="A53" s="121" t="s">
        <v>347</v>
      </c>
      <c r="B53" s="158">
        <v>701</v>
      </c>
      <c r="C53" s="165" t="s">
        <v>399</v>
      </c>
      <c r="D53" s="165" t="s">
        <v>427</v>
      </c>
      <c r="E53" s="165" t="s">
        <v>828</v>
      </c>
      <c r="F53" s="165" t="s">
        <v>373</v>
      </c>
      <c r="G53" s="166">
        <f>'Приложение 5'!F52</f>
        <v>17110163.969999999</v>
      </c>
      <c r="H53" s="166">
        <f>'Приложение 5'!G52</f>
        <v>17110163.969999999</v>
      </c>
      <c r="I53" s="166">
        <f>'Приложение 5'!H52</f>
        <v>17110163.969999999</v>
      </c>
    </row>
    <row r="54" spans="1:14" x14ac:dyDescent="0.25">
      <c r="A54" s="121" t="s">
        <v>349</v>
      </c>
      <c r="B54" s="158">
        <v>701</v>
      </c>
      <c r="C54" s="165" t="s">
        <v>399</v>
      </c>
      <c r="D54" s="165" t="s">
        <v>427</v>
      </c>
      <c r="E54" s="165" t="s">
        <v>828</v>
      </c>
      <c r="F54" s="165" t="s">
        <v>371</v>
      </c>
      <c r="G54" s="166">
        <f>'Приложение 5'!F53</f>
        <v>10000</v>
      </c>
      <c r="H54" s="166">
        <f>'Приложение 5'!G53</f>
        <v>10000</v>
      </c>
      <c r="I54" s="166">
        <f>'Приложение 5'!H53</f>
        <v>10000</v>
      </c>
      <c r="N54" s="103"/>
    </row>
    <row r="55" spans="1:14" x14ac:dyDescent="0.25">
      <c r="A55" s="121" t="s">
        <v>812</v>
      </c>
      <c r="B55" s="158">
        <v>701</v>
      </c>
      <c r="C55" s="165" t="s">
        <v>399</v>
      </c>
      <c r="D55" s="165" t="s">
        <v>427</v>
      </c>
      <c r="E55" s="165" t="s">
        <v>829</v>
      </c>
      <c r="F55" s="165"/>
      <c r="G55" s="166">
        <f>SUM(G56:G58)</f>
        <v>35158721.240000002</v>
      </c>
      <c r="H55" s="166">
        <f t="shared" ref="H55:I55" si="14">SUM(H56:H58)</f>
        <v>35969723.079999998</v>
      </c>
      <c r="I55" s="166">
        <f t="shared" si="14"/>
        <v>35969723.079999998</v>
      </c>
    </row>
    <row r="56" spans="1:14" ht="75.75" x14ac:dyDescent="0.25">
      <c r="A56" s="121" t="s">
        <v>346</v>
      </c>
      <c r="B56" s="155">
        <v>701</v>
      </c>
      <c r="C56" s="165" t="s">
        <v>399</v>
      </c>
      <c r="D56" s="165" t="s">
        <v>427</v>
      </c>
      <c r="E56" s="165" t="s">
        <v>829</v>
      </c>
      <c r="F56" s="165" t="s">
        <v>370</v>
      </c>
      <c r="G56" s="166">
        <f>'Приложение 5'!F55</f>
        <v>32713875</v>
      </c>
      <c r="H56" s="166">
        <f>'Приложение 5'!G55</f>
        <v>33285166.84</v>
      </c>
      <c r="I56" s="166">
        <f>'Приложение 5'!H55</f>
        <v>33285166.84</v>
      </c>
    </row>
    <row r="57" spans="1:14" s="198" customFormat="1" ht="30.75" x14ac:dyDescent="0.25">
      <c r="A57" s="121" t="s">
        <v>347</v>
      </c>
      <c r="B57" s="155">
        <v>701</v>
      </c>
      <c r="C57" s="165" t="s">
        <v>399</v>
      </c>
      <c r="D57" s="165" t="s">
        <v>427</v>
      </c>
      <c r="E57" s="165" t="s">
        <v>829</v>
      </c>
      <c r="F57" s="165" t="s">
        <v>373</v>
      </c>
      <c r="G57" s="166">
        <f>'Приложение 5'!F56</f>
        <v>2439846.2400000002</v>
      </c>
      <c r="H57" s="166">
        <f>'Приложение 5'!G56</f>
        <v>2679556.2400000002</v>
      </c>
      <c r="I57" s="166">
        <f>'Приложение 5'!H56</f>
        <v>2679556.2400000002</v>
      </c>
    </row>
    <row r="58" spans="1:14" s="198" customFormat="1" x14ac:dyDescent="0.25">
      <c r="A58" s="121" t="s">
        <v>349</v>
      </c>
      <c r="B58" s="155">
        <v>701</v>
      </c>
      <c r="C58" s="165" t="s">
        <v>399</v>
      </c>
      <c r="D58" s="165" t="s">
        <v>427</v>
      </c>
      <c r="E58" s="165" t="s">
        <v>829</v>
      </c>
      <c r="F58" s="165" t="s">
        <v>371</v>
      </c>
      <c r="G58" s="166">
        <f>'Приложение 5'!F57</f>
        <v>5000</v>
      </c>
      <c r="H58" s="166">
        <f>'Приложение 5'!G57</f>
        <v>5000</v>
      </c>
      <c r="I58" s="166">
        <f>'Приложение 5'!H57</f>
        <v>5000</v>
      </c>
    </row>
    <row r="59" spans="1:14" s="198" customFormat="1" ht="31.5" customHeight="1" x14ac:dyDescent="0.25">
      <c r="A59" s="134" t="s">
        <v>402</v>
      </c>
      <c r="B59" s="158">
        <v>701</v>
      </c>
      <c r="C59" s="163" t="s">
        <v>399</v>
      </c>
      <c r="D59" s="163" t="s">
        <v>427</v>
      </c>
      <c r="E59" s="158">
        <v>9900000000</v>
      </c>
      <c r="F59" s="163"/>
      <c r="G59" s="164">
        <f>G60+G65</f>
        <v>610444857.38811874</v>
      </c>
      <c r="H59" s="164">
        <f t="shared" ref="H59:I59" si="15">H60+H65</f>
        <v>526371219.12</v>
      </c>
      <c r="I59" s="164">
        <f t="shared" si="15"/>
        <v>526373299.12</v>
      </c>
    </row>
    <row r="60" spans="1:14" s="198" customFormat="1" ht="30.75" x14ac:dyDescent="0.25">
      <c r="A60" s="121" t="s">
        <v>404</v>
      </c>
      <c r="B60" s="158">
        <v>701</v>
      </c>
      <c r="C60" s="165" t="s">
        <v>399</v>
      </c>
      <c r="D60" s="165" t="s">
        <v>427</v>
      </c>
      <c r="E60" s="155">
        <v>9910000000</v>
      </c>
      <c r="F60" s="165"/>
      <c r="G60" s="166">
        <f>SUM(G61:G64)</f>
        <v>466094644.1181187</v>
      </c>
      <c r="H60" s="166">
        <f t="shared" ref="H60:I60" si="16">SUM(H61:H64)</f>
        <v>471754839.12</v>
      </c>
      <c r="I60" s="166">
        <f t="shared" si="16"/>
        <v>471756919.12</v>
      </c>
    </row>
    <row r="61" spans="1:14" s="198" customFormat="1" ht="75.75" x14ac:dyDescent="0.25">
      <c r="A61" s="121" t="s">
        <v>346</v>
      </c>
      <c r="B61" s="158">
        <v>701</v>
      </c>
      <c r="C61" s="165" t="s">
        <v>399</v>
      </c>
      <c r="D61" s="165" t="s">
        <v>427</v>
      </c>
      <c r="E61" s="155">
        <v>9910000000</v>
      </c>
      <c r="F61" s="165" t="s">
        <v>370</v>
      </c>
      <c r="G61" s="166">
        <f>'Приложение 5'!F60</f>
        <v>138232658.13</v>
      </c>
      <c r="H61" s="166">
        <f>'Приложение 5'!G60</f>
        <v>139901383.13</v>
      </c>
      <c r="I61" s="166">
        <f>'Приложение 5'!H60</f>
        <v>139903463.13</v>
      </c>
    </row>
    <row r="62" spans="1:14" s="198" customFormat="1" ht="30.75" x14ac:dyDescent="0.25">
      <c r="A62" s="121" t="s">
        <v>347</v>
      </c>
      <c r="B62" s="158">
        <v>701</v>
      </c>
      <c r="C62" s="165" t="s">
        <v>399</v>
      </c>
      <c r="D62" s="165" t="s">
        <v>427</v>
      </c>
      <c r="E62" s="155">
        <v>9910000000</v>
      </c>
      <c r="F62" s="165" t="s">
        <v>373</v>
      </c>
      <c r="G62" s="166">
        <f>'Приложение 5'!F61</f>
        <v>14937378.379999999</v>
      </c>
      <c r="H62" s="166">
        <f>'Приложение 5'!G61</f>
        <v>16103028.379999999</v>
      </c>
      <c r="I62" s="166">
        <f>'Приложение 5'!H61</f>
        <v>16103028.379999999</v>
      </c>
    </row>
    <row r="63" spans="1:14" ht="63.75" customHeight="1" x14ac:dyDescent="0.25">
      <c r="A63" s="119" t="s">
        <v>352</v>
      </c>
      <c r="B63" s="158">
        <v>701</v>
      </c>
      <c r="C63" s="165" t="s">
        <v>399</v>
      </c>
      <c r="D63" s="165" t="s">
        <v>427</v>
      </c>
      <c r="E63" s="155">
        <v>9910000000</v>
      </c>
      <c r="F63" s="165" t="s">
        <v>429</v>
      </c>
      <c r="G63" s="166">
        <f>'Приложение 5'!F62</f>
        <v>311886937.60811871</v>
      </c>
      <c r="H63" s="166">
        <f>'Приложение 5'!G62</f>
        <v>314712757.61000001</v>
      </c>
      <c r="I63" s="166">
        <f>'Приложение 5'!H62</f>
        <v>314712757.61000001</v>
      </c>
    </row>
    <row r="64" spans="1:14" x14ac:dyDescent="0.25">
      <c r="A64" s="121" t="s">
        <v>349</v>
      </c>
      <c r="B64" s="158">
        <v>701</v>
      </c>
      <c r="C64" s="165" t="s">
        <v>399</v>
      </c>
      <c r="D64" s="165" t="s">
        <v>427</v>
      </c>
      <c r="E64" s="155">
        <v>9910000000</v>
      </c>
      <c r="F64" s="165" t="s">
        <v>371</v>
      </c>
      <c r="G64" s="166">
        <f>'Приложение 5'!F63</f>
        <v>1037670</v>
      </c>
      <c r="H64" s="166">
        <f>'Приложение 5'!G63</f>
        <v>1037670</v>
      </c>
      <c r="I64" s="166">
        <f>'Приложение 5'!H63</f>
        <v>1037670</v>
      </c>
    </row>
    <row r="65" spans="1:9" x14ac:dyDescent="0.25">
      <c r="A65" s="121" t="s">
        <v>422</v>
      </c>
      <c r="B65" s="155">
        <v>701</v>
      </c>
      <c r="C65" s="165" t="s">
        <v>399</v>
      </c>
      <c r="D65" s="165" t="s">
        <v>427</v>
      </c>
      <c r="E65" s="165" t="s">
        <v>423</v>
      </c>
      <c r="F65" s="165"/>
      <c r="G65" s="166">
        <f>SUM(G66:G69)</f>
        <v>144350213.27000001</v>
      </c>
      <c r="H65" s="166">
        <f t="shared" ref="H65:I65" si="17">SUM(H66:H69)</f>
        <v>54616380</v>
      </c>
      <c r="I65" s="166">
        <f t="shared" si="17"/>
        <v>54616380</v>
      </c>
    </row>
    <row r="66" spans="1:9" ht="30.75" x14ac:dyDescent="0.25">
      <c r="A66" s="121" t="s">
        <v>347</v>
      </c>
      <c r="B66" s="158">
        <v>701</v>
      </c>
      <c r="C66" s="165" t="s">
        <v>399</v>
      </c>
      <c r="D66" s="165" t="s">
        <v>427</v>
      </c>
      <c r="E66" s="165" t="s">
        <v>423</v>
      </c>
      <c r="F66" s="165" t="s">
        <v>373</v>
      </c>
      <c r="G66" s="166">
        <f>'Приложение 5'!F65</f>
        <v>6627820</v>
      </c>
      <c r="H66" s="166">
        <f>'Приложение 5'!G65</f>
        <v>4386500</v>
      </c>
      <c r="I66" s="166">
        <f>'Приложение 5'!H65</f>
        <v>4386500</v>
      </c>
    </row>
    <row r="67" spans="1:9" x14ac:dyDescent="0.25">
      <c r="A67" s="121" t="s">
        <v>348</v>
      </c>
      <c r="B67" s="158">
        <v>701</v>
      </c>
      <c r="C67" s="165" t="s">
        <v>399</v>
      </c>
      <c r="D67" s="165" t="s">
        <v>427</v>
      </c>
      <c r="E67" s="165" t="s">
        <v>423</v>
      </c>
      <c r="F67" s="165" t="s">
        <v>375</v>
      </c>
      <c r="G67" s="166">
        <f>'Приложение 5'!F66</f>
        <v>229880</v>
      </c>
      <c r="H67" s="166">
        <f>'Приложение 5'!G66</f>
        <v>229880</v>
      </c>
      <c r="I67" s="166">
        <f>'Приложение 5'!H66</f>
        <v>229880</v>
      </c>
    </row>
    <row r="68" spans="1:9" ht="30.75" x14ac:dyDescent="0.25">
      <c r="A68" s="119" t="s">
        <v>352</v>
      </c>
      <c r="B68" s="158">
        <v>701</v>
      </c>
      <c r="C68" s="165" t="s">
        <v>399</v>
      </c>
      <c r="D68" s="165" t="s">
        <v>427</v>
      </c>
      <c r="E68" s="165" t="s">
        <v>423</v>
      </c>
      <c r="F68" s="165" t="s">
        <v>429</v>
      </c>
      <c r="G68" s="166">
        <f>'Приложение 5'!F67</f>
        <v>694378</v>
      </c>
      <c r="H68" s="166">
        <f>'Приложение 5'!G67</f>
        <v>0</v>
      </c>
      <c r="I68" s="166">
        <f>'Приложение 5'!H67</f>
        <v>0</v>
      </c>
    </row>
    <row r="69" spans="1:9" x14ac:dyDescent="0.25">
      <c r="A69" s="121" t="s">
        <v>349</v>
      </c>
      <c r="B69" s="158">
        <v>701</v>
      </c>
      <c r="C69" s="165" t="s">
        <v>399</v>
      </c>
      <c r="D69" s="165" t="s">
        <v>427</v>
      </c>
      <c r="E69" s="165" t="s">
        <v>423</v>
      </c>
      <c r="F69" s="165" t="s">
        <v>371</v>
      </c>
      <c r="G69" s="166">
        <f>'Приложение 5'!F68</f>
        <v>136798135.27000001</v>
      </c>
      <c r="H69" s="166">
        <f>'Приложение 5'!G68</f>
        <v>50000000</v>
      </c>
      <c r="I69" s="166">
        <f>'Приложение 5'!H68</f>
        <v>50000000</v>
      </c>
    </row>
    <row r="70" spans="1:9" ht="31.5" x14ac:dyDescent="0.25">
      <c r="A70" s="134" t="s">
        <v>434</v>
      </c>
      <c r="B70" s="158">
        <v>701</v>
      </c>
      <c r="C70" s="163" t="s">
        <v>409</v>
      </c>
      <c r="D70" s="163"/>
      <c r="E70" s="163"/>
      <c r="F70" s="163"/>
      <c r="G70" s="164">
        <f>G71</f>
        <v>16325953</v>
      </c>
      <c r="H70" s="164">
        <f t="shared" ref="H70:I71" si="18">H71</f>
        <v>14500153</v>
      </c>
      <c r="I70" s="164">
        <f t="shared" si="18"/>
        <v>14500153</v>
      </c>
    </row>
    <row r="71" spans="1:9" ht="63" x14ac:dyDescent="0.25">
      <c r="A71" s="134" t="s">
        <v>435</v>
      </c>
      <c r="B71" s="158">
        <v>701</v>
      </c>
      <c r="C71" s="163" t="s">
        <v>409</v>
      </c>
      <c r="D71" s="163" t="s">
        <v>436</v>
      </c>
      <c r="E71" s="163"/>
      <c r="F71" s="163"/>
      <c r="G71" s="164">
        <f>G72</f>
        <v>16325953</v>
      </c>
      <c r="H71" s="164">
        <f t="shared" si="18"/>
        <v>14500153</v>
      </c>
      <c r="I71" s="164">
        <f t="shared" si="18"/>
        <v>14500153</v>
      </c>
    </row>
    <row r="72" spans="1:9" s="198" customFormat="1" x14ac:dyDescent="0.25">
      <c r="A72" s="130" t="s">
        <v>402</v>
      </c>
      <c r="B72" s="158">
        <v>701</v>
      </c>
      <c r="C72" s="163" t="s">
        <v>409</v>
      </c>
      <c r="D72" s="163" t="s">
        <v>436</v>
      </c>
      <c r="E72" s="158">
        <v>9900000000</v>
      </c>
      <c r="F72" s="158"/>
      <c r="G72" s="164">
        <f>G73+G76</f>
        <v>16325953</v>
      </c>
      <c r="H72" s="164">
        <f t="shared" ref="H72:I72" si="19">H73+H76</f>
        <v>14500153</v>
      </c>
      <c r="I72" s="164">
        <f t="shared" si="19"/>
        <v>14500153</v>
      </c>
    </row>
    <row r="73" spans="1:9" s="196" customFormat="1" ht="30.75" x14ac:dyDescent="0.25">
      <c r="A73" s="121" t="s">
        <v>404</v>
      </c>
      <c r="B73" s="158">
        <v>701</v>
      </c>
      <c r="C73" s="165" t="s">
        <v>409</v>
      </c>
      <c r="D73" s="165" t="s">
        <v>436</v>
      </c>
      <c r="E73" s="155">
        <v>9910000000</v>
      </c>
      <c r="F73" s="155"/>
      <c r="G73" s="166">
        <f>SUM(G74:G75)</f>
        <v>13325953</v>
      </c>
      <c r="H73" s="166">
        <f t="shared" ref="H73:I73" si="20">SUM(H74:H75)</f>
        <v>13500153</v>
      </c>
      <c r="I73" s="166">
        <f t="shared" si="20"/>
        <v>13500153</v>
      </c>
    </row>
    <row r="74" spans="1:9" s="198" customFormat="1" ht="75.75" x14ac:dyDescent="0.25">
      <c r="A74" s="121" t="s">
        <v>346</v>
      </c>
      <c r="B74" s="158">
        <v>701</v>
      </c>
      <c r="C74" s="165" t="s">
        <v>409</v>
      </c>
      <c r="D74" s="165" t="s">
        <v>436</v>
      </c>
      <c r="E74" s="155">
        <v>9910000000</v>
      </c>
      <c r="F74" s="165" t="s">
        <v>370</v>
      </c>
      <c r="G74" s="166">
        <f>'Приложение 5'!F73</f>
        <v>9881628</v>
      </c>
      <c r="H74" s="166">
        <f>'Приложение 5'!G73</f>
        <v>10039828</v>
      </c>
      <c r="I74" s="166">
        <f>'Приложение 5'!H73</f>
        <v>10039828</v>
      </c>
    </row>
    <row r="75" spans="1:9" s="198" customFormat="1" ht="30.75" x14ac:dyDescent="0.25">
      <c r="A75" s="121" t="s">
        <v>347</v>
      </c>
      <c r="B75" s="158">
        <v>701</v>
      </c>
      <c r="C75" s="165" t="s">
        <v>409</v>
      </c>
      <c r="D75" s="165" t="s">
        <v>436</v>
      </c>
      <c r="E75" s="155">
        <v>9910000000</v>
      </c>
      <c r="F75" s="165" t="s">
        <v>373</v>
      </c>
      <c r="G75" s="166">
        <f>'Приложение 5'!F74</f>
        <v>3444325</v>
      </c>
      <c r="H75" s="166">
        <f>'Приложение 5'!G74</f>
        <v>3460325</v>
      </c>
      <c r="I75" s="166">
        <f>'Приложение 5'!H74</f>
        <v>3460325</v>
      </c>
    </row>
    <row r="76" spans="1:9" s="198" customFormat="1" x14ac:dyDescent="0.25">
      <c r="A76" s="121" t="s">
        <v>422</v>
      </c>
      <c r="B76" s="158">
        <v>701</v>
      </c>
      <c r="C76" s="165" t="s">
        <v>409</v>
      </c>
      <c r="D76" s="165" t="s">
        <v>436</v>
      </c>
      <c r="E76" s="155">
        <v>9950000000</v>
      </c>
      <c r="F76" s="155"/>
      <c r="G76" s="166">
        <f>G77</f>
        <v>3000000</v>
      </c>
      <c r="H76" s="166">
        <f t="shared" ref="H76:I76" si="21">H77</f>
        <v>1000000</v>
      </c>
      <c r="I76" s="166">
        <f t="shared" si="21"/>
        <v>1000000</v>
      </c>
    </row>
    <row r="77" spans="1:9" s="199" customFormat="1" ht="30.75" x14ac:dyDescent="0.25">
      <c r="A77" s="121" t="s">
        <v>347</v>
      </c>
      <c r="B77" s="155">
        <v>701</v>
      </c>
      <c r="C77" s="165" t="s">
        <v>409</v>
      </c>
      <c r="D77" s="165" t="s">
        <v>436</v>
      </c>
      <c r="E77" s="155">
        <v>9950000000</v>
      </c>
      <c r="F77" s="155">
        <v>200</v>
      </c>
      <c r="G77" s="166">
        <f>'Приложение 5'!F76</f>
        <v>3000000</v>
      </c>
      <c r="H77" s="166">
        <f>'Приложение 5'!G76</f>
        <v>1000000</v>
      </c>
      <c r="I77" s="166">
        <f>'Приложение 5'!H76</f>
        <v>1000000</v>
      </c>
    </row>
    <row r="78" spans="1:9" s="199" customFormat="1" x14ac:dyDescent="0.25">
      <c r="A78" s="134" t="s">
        <v>439</v>
      </c>
      <c r="B78" s="158">
        <v>701</v>
      </c>
      <c r="C78" s="163" t="s">
        <v>413</v>
      </c>
      <c r="D78" s="163"/>
      <c r="E78" s="163"/>
      <c r="F78" s="163"/>
      <c r="G78" s="164">
        <f>G79+G83+G95+G99+G103</f>
        <v>171681595.75999999</v>
      </c>
      <c r="H78" s="164">
        <f t="shared" ref="H78:I78" si="22">H79+H83+H95+H99+H103</f>
        <v>95910030.260000005</v>
      </c>
      <c r="I78" s="164">
        <f t="shared" si="22"/>
        <v>129981057.81</v>
      </c>
    </row>
    <row r="79" spans="1:9" s="198" customFormat="1" x14ac:dyDescent="0.25">
      <c r="A79" s="134" t="s">
        <v>440</v>
      </c>
      <c r="B79" s="158">
        <v>701</v>
      </c>
      <c r="C79" s="163" t="s">
        <v>413</v>
      </c>
      <c r="D79" s="163" t="s">
        <v>399</v>
      </c>
      <c r="E79" s="163"/>
      <c r="F79" s="163"/>
      <c r="G79" s="164">
        <f>G80</f>
        <v>287876.25</v>
      </c>
      <c r="H79" s="164">
        <f t="shared" ref="H79:I81" si="23">H80</f>
        <v>287876.25</v>
      </c>
      <c r="I79" s="164">
        <f t="shared" si="23"/>
        <v>287876.25</v>
      </c>
    </row>
    <row r="80" spans="1:9" s="198" customFormat="1" x14ac:dyDescent="0.25">
      <c r="A80" s="134" t="s">
        <v>402</v>
      </c>
      <c r="B80" s="158">
        <v>701</v>
      </c>
      <c r="C80" s="163" t="s">
        <v>413</v>
      </c>
      <c r="D80" s="163" t="s">
        <v>399</v>
      </c>
      <c r="E80" s="163">
        <v>9900000000</v>
      </c>
      <c r="F80" s="163"/>
      <c r="G80" s="164">
        <f>G81</f>
        <v>287876.25</v>
      </c>
      <c r="H80" s="164">
        <f t="shared" si="23"/>
        <v>287876.25</v>
      </c>
      <c r="I80" s="164">
        <f t="shared" si="23"/>
        <v>287876.25</v>
      </c>
    </row>
    <row r="81" spans="1:9" s="198" customFormat="1" ht="30.75" x14ac:dyDescent="0.25">
      <c r="A81" s="121" t="s">
        <v>404</v>
      </c>
      <c r="B81" s="158">
        <v>701</v>
      </c>
      <c r="C81" s="165" t="s">
        <v>413</v>
      </c>
      <c r="D81" s="165" t="s">
        <v>399</v>
      </c>
      <c r="E81" s="165" t="s">
        <v>405</v>
      </c>
      <c r="F81" s="165"/>
      <c r="G81" s="166">
        <f>G82</f>
        <v>287876.25</v>
      </c>
      <c r="H81" s="166">
        <f t="shared" si="23"/>
        <v>287876.25</v>
      </c>
      <c r="I81" s="166">
        <f t="shared" si="23"/>
        <v>287876.25</v>
      </c>
    </row>
    <row r="82" spans="1:9" s="198" customFormat="1" ht="75.75" x14ac:dyDescent="0.25">
      <c r="A82" s="121" t="s">
        <v>346</v>
      </c>
      <c r="B82" s="158">
        <v>701</v>
      </c>
      <c r="C82" s="165" t="s">
        <v>413</v>
      </c>
      <c r="D82" s="165" t="s">
        <v>399</v>
      </c>
      <c r="E82" s="165" t="s">
        <v>405</v>
      </c>
      <c r="F82" s="165" t="s">
        <v>370</v>
      </c>
      <c r="G82" s="166">
        <f>'Приложение 5'!F81</f>
        <v>287876.25</v>
      </c>
      <c r="H82" s="166">
        <f>'Приложение 5'!G81</f>
        <v>287876.25</v>
      </c>
      <c r="I82" s="166">
        <f>'Приложение 5'!H81</f>
        <v>287876.25</v>
      </c>
    </row>
    <row r="83" spans="1:9" s="198" customFormat="1" x14ac:dyDescent="0.25">
      <c r="A83" s="134" t="s">
        <v>441</v>
      </c>
      <c r="B83" s="158">
        <v>701</v>
      </c>
      <c r="C83" s="163" t="s">
        <v>413</v>
      </c>
      <c r="D83" s="163" t="s">
        <v>442</v>
      </c>
      <c r="E83" s="163"/>
      <c r="F83" s="163"/>
      <c r="G83" s="164">
        <f>G84+G90</f>
        <v>58843719.510000005</v>
      </c>
      <c r="H83" s="164">
        <f t="shared" ref="H83:I83" si="24">H84+H90</f>
        <v>58383719.510000005</v>
      </c>
      <c r="I83" s="164">
        <f t="shared" si="24"/>
        <v>92454747.060000002</v>
      </c>
    </row>
    <row r="84" spans="1:9" s="198" customFormat="1" ht="63" x14ac:dyDescent="0.25">
      <c r="A84" s="134" t="s">
        <v>366</v>
      </c>
      <c r="B84" s="158">
        <v>701</v>
      </c>
      <c r="C84" s="163" t="s">
        <v>413</v>
      </c>
      <c r="D84" s="163" t="s">
        <v>442</v>
      </c>
      <c r="E84" s="163" t="s">
        <v>824</v>
      </c>
      <c r="F84" s="163"/>
      <c r="G84" s="164">
        <f>G85+G87</f>
        <v>52756861.270000003</v>
      </c>
      <c r="H84" s="164">
        <f t="shared" ref="H84:I84" si="25">H85+H87</f>
        <v>52756861.270000003</v>
      </c>
      <c r="I84" s="164">
        <f t="shared" si="25"/>
        <v>86827888.820000008</v>
      </c>
    </row>
    <row r="85" spans="1:9" s="198" customFormat="1" x14ac:dyDescent="0.25">
      <c r="A85" s="121" t="s">
        <v>816</v>
      </c>
      <c r="B85" s="155">
        <v>701</v>
      </c>
      <c r="C85" s="165" t="s">
        <v>413</v>
      </c>
      <c r="D85" s="165" t="s">
        <v>442</v>
      </c>
      <c r="E85" s="165" t="s">
        <v>825</v>
      </c>
      <c r="F85" s="165"/>
      <c r="G85" s="166">
        <f>G86</f>
        <v>50382480.370000005</v>
      </c>
      <c r="H85" s="166">
        <f t="shared" ref="H85:I85" si="26">H86</f>
        <v>50382480.370000005</v>
      </c>
      <c r="I85" s="166">
        <f t="shared" si="26"/>
        <v>77992918.430000007</v>
      </c>
    </row>
    <row r="86" spans="1:9" s="199" customFormat="1" x14ac:dyDescent="0.25">
      <c r="A86" s="119" t="s">
        <v>349</v>
      </c>
      <c r="B86" s="155">
        <v>701</v>
      </c>
      <c r="C86" s="165" t="s">
        <v>413</v>
      </c>
      <c r="D86" s="165" t="s">
        <v>442</v>
      </c>
      <c r="E86" s="165" t="s">
        <v>825</v>
      </c>
      <c r="F86" s="165" t="s">
        <v>371</v>
      </c>
      <c r="G86" s="166">
        <f>'Приложение 5'!F85</f>
        <v>50382480.370000005</v>
      </c>
      <c r="H86" s="166">
        <f>'Приложение 5'!G85</f>
        <v>50382480.370000005</v>
      </c>
      <c r="I86" s="166">
        <f>'Приложение 5'!H85</f>
        <v>77992918.430000007</v>
      </c>
    </row>
    <row r="87" spans="1:9" s="199" customFormat="1" x14ac:dyDescent="0.25">
      <c r="A87" s="121" t="s">
        <v>812</v>
      </c>
      <c r="B87" s="155">
        <v>701</v>
      </c>
      <c r="C87" s="165" t="s">
        <v>413</v>
      </c>
      <c r="D87" s="165" t="s">
        <v>442</v>
      </c>
      <c r="E87" s="165" t="s">
        <v>826</v>
      </c>
      <c r="F87" s="165"/>
      <c r="G87" s="166">
        <f>SUM(G88:G89)</f>
        <v>2374380.9</v>
      </c>
      <c r="H87" s="166">
        <f t="shared" ref="H87:I87" si="27">SUM(H88:H89)</f>
        <v>2374380.9</v>
      </c>
      <c r="I87" s="166">
        <f t="shared" si="27"/>
        <v>8834970.3900000006</v>
      </c>
    </row>
    <row r="88" spans="1:9" s="199" customFormat="1" ht="75.75" x14ac:dyDescent="0.25">
      <c r="A88" s="121" t="s">
        <v>346</v>
      </c>
      <c r="B88" s="155">
        <v>701</v>
      </c>
      <c r="C88" s="165" t="s">
        <v>413</v>
      </c>
      <c r="D88" s="165" t="s">
        <v>442</v>
      </c>
      <c r="E88" s="165" t="s">
        <v>826</v>
      </c>
      <c r="F88" s="165" t="s">
        <v>370</v>
      </c>
      <c r="G88" s="166">
        <f>'Приложение 5'!F87</f>
        <v>1167894.42</v>
      </c>
      <c r="H88" s="166">
        <f>'Приложение 5'!G87</f>
        <v>1167894.42</v>
      </c>
      <c r="I88" s="166">
        <f>'Приложение 5'!H87</f>
        <v>6922204.6600000001</v>
      </c>
    </row>
    <row r="89" spans="1:9" s="199" customFormat="1" ht="30.75" x14ac:dyDescent="0.25">
      <c r="A89" s="119" t="s">
        <v>347</v>
      </c>
      <c r="B89" s="155">
        <v>701</v>
      </c>
      <c r="C89" s="165" t="s">
        <v>413</v>
      </c>
      <c r="D89" s="165" t="s">
        <v>442</v>
      </c>
      <c r="E89" s="165" t="s">
        <v>826</v>
      </c>
      <c r="F89" s="183">
        <v>200</v>
      </c>
      <c r="G89" s="166">
        <f>'Приложение 5'!F88</f>
        <v>1206486.48</v>
      </c>
      <c r="H89" s="166">
        <f>'Приложение 5'!G88</f>
        <v>1206486.48</v>
      </c>
      <c r="I89" s="166">
        <f>'Приложение 5'!H88</f>
        <v>1912765.73</v>
      </c>
    </row>
    <row r="90" spans="1:9" s="199" customFormat="1" x14ac:dyDescent="0.25">
      <c r="A90" s="130" t="s">
        <v>402</v>
      </c>
      <c r="B90" s="158">
        <v>701</v>
      </c>
      <c r="C90" s="163" t="s">
        <v>413</v>
      </c>
      <c r="D90" s="163" t="s">
        <v>442</v>
      </c>
      <c r="E90" s="163">
        <v>9900000000</v>
      </c>
      <c r="F90" s="155"/>
      <c r="G90" s="164">
        <f>G91+G93</f>
        <v>6086858.2400000002</v>
      </c>
      <c r="H90" s="164">
        <f t="shared" ref="H90:I90" si="28">H91+H93</f>
        <v>5626858.2400000002</v>
      </c>
      <c r="I90" s="164">
        <f t="shared" si="28"/>
        <v>5626858.2400000002</v>
      </c>
    </row>
    <row r="91" spans="1:9" s="199" customFormat="1" ht="30.75" x14ac:dyDescent="0.25">
      <c r="A91" s="121" t="s">
        <v>404</v>
      </c>
      <c r="B91" s="155">
        <v>701</v>
      </c>
      <c r="C91" s="165" t="s">
        <v>413</v>
      </c>
      <c r="D91" s="165" t="s">
        <v>442</v>
      </c>
      <c r="E91" s="165">
        <v>9910000000</v>
      </c>
      <c r="F91" s="155"/>
      <c r="G91" s="166">
        <f>G92</f>
        <v>5626858.2400000002</v>
      </c>
      <c r="H91" s="166">
        <f t="shared" ref="H91:I91" si="29">H92</f>
        <v>5626858.2400000002</v>
      </c>
      <c r="I91" s="166">
        <f t="shared" si="29"/>
        <v>5626858.2400000002</v>
      </c>
    </row>
    <row r="92" spans="1:9" s="199" customFormat="1" ht="75.75" x14ac:dyDescent="0.25">
      <c r="A92" s="119" t="s">
        <v>346</v>
      </c>
      <c r="B92" s="155">
        <v>701</v>
      </c>
      <c r="C92" s="165" t="s">
        <v>413</v>
      </c>
      <c r="D92" s="165" t="s">
        <v>442</v>
      </c>
      <c r="E92" s="165">
        <v>9910000000</v>
      </c>
      <c r="F92" s="155" t="s">
        <v>370</v>
      </c>
      <c r="G92" s="166">
        <f>'Приложение 5'!F91</f>
        <v>5626858.2400000002</v>
      </c>
      <c r="H92" s="166">
        <f>'Приложение 5'!G91</f>
        <v>5626858.2400000002</v>
      </c>
      <c r="I92" s="166">
        <f>'Приложение 5'!H91</f>
        <v>5626858.2400000002</v>
      </c>
    </row>
    <row r="93" spans="1:9" s="199" customFormat="1" x14ac:dyDescent="0.25">
      <c r="A93" s="119" t="s">
        <v>422</v>
      </c>
      <c r="B93" s="155">
        <v>701</v>
      </c>
      <c r="C93" s="165" t="s">
        <v>413</v>
      </c>
      <c r="D93" s="165" t="s">
        <v>442</v>
      </c>
      <c r="E93" s="165" t="s">
        <v>423</v>
      </c>
      <c r="F93" s="155"/>
      <c r="G93" s="166">
        <f>G94</f>
        <v>460000</v>
      </c>
      <c r="H93" s="166">
        <f t="shared" ref="H93:I93" si="30">H94</f>
        <v>0</v>
      </c>
      <c r="I93" s="166">
        <f t="shared" si="30"/>
        <v>0</v>
      </c>
    </row>
    <row r="94" spans="1:9" s="199" customFormat="1" x14ac:dyDescent="0.25">
      <c r="A94" s="119" t="s">
        <v>348</v>
      </c>
      <c r="B94" s="155">
        <v>701</v>
      </c>
      <c r="C94" s="165" t="s">
        <v>413</v>
      </c>
      <c r="D94" s="165" t="s">
        <v>442</v>
      </c>
      <c r="E94" s="165" t="s">
        <v>423</v>
      </c>
      <c r="F94" s="155">
        <v>300</v>
      </c>
      <c r="G94" s="166">
        <f>'Приложение 5'!F93</f>
        <v>460000</v>
      </c>
      <c r="H94" s="166">
        <f>'Приложение 5'!G93</f>
        <v>0</v>
      </c>
      <c r="I94" s="166">
        <f>'Приложение 5'!H93</f>
        <v>0</v>
      </c>
    </row>
    <row r="95" spans="1:9" s="199" customFormat="1" x14ac:dyDescent="0.25">
      <c r="A95" s="130" t="s">
        <v>491</v>
      </c>
      <c r="B95" s="158">
        <v>701</v>
      </c>
      <c r="C95" s="163" t="s">
        <v>413</v>
      </c>
      <c r="D95" s="163" t="s">
        <v>460</v>
      </c>
      <c r="E95" s="158"/>
      <c r="F95" s="158"/>
      <c r="G95" s="164">
        <f>G96</f>
        <v>19720000</v>
      </c>
      <c r="H95" s="164">
        <f t="shared" ref="H95:I97" si="31">H96</f>
        <v>17150000</v>
      </c>
      <c r="I95" s="164">
        <f t="shared" si="31"/>
        <v>17150000</v>
      </c>
    </row>
    <row r="96" spans="1:9" s="199" customFormat="1" ht="31.5" x14ac:dyDescent="0.25">
      <c r="A96" s="130" t="s">
        <v>372</v>
      </c>
      <c r="B96" s="158">
        <v>701</v>
      </c>
      <c r="C96" s="163" t="s">
        <v>413</v>
      </c>
      <c r="D96" s="163" t="s">
        <v>460</v>
      </c>
      <c r="E96" s="200" t="s">
        <v>830</v>
      </c>
      <c r="F96" s="158"/>
      <c r="G96" s="164">
        <f>G97</f>
        <v>19720000</v>
      </c>
      <c r="H96" s="164">
        <f t="shared" si="31"/>
        <v>17150000</v>
      </c>
      <c r="I96" s="164">
        <f t="shared" si="31"/>
        <v>17150000</v>
      </c>
    </row>
    <row r="97" spans="1:9" s="199" customFormat="1" x14ac:dyDescent="0.25">
      <c r="A97" s="119" t="s">
        <v>816</v>
      </c>
      <c r="B97" s="158">
        <v>701</v>
      </c>
      <c r="C97" s="165" t="s">
        <v>413</v>
      </c>
      <c r="D97" s="165" t="s">
        <v>460</v>
      </c>
      <c r="E97" s="201" t="s">
        <v>842</v>
      </c>
      <c r="F97" s="155"/>
      <c r="G97" s="166">
        <f>G98</f>
        <v>19720000</v>
      </c>
      <c r="H97" s="166">
        <f t="shared" si="31"/>
        <v>17150000</v>
      </c>
      <c r="I97" s="166">
        <f t="shared" si="31"/>
        <v>17150000</v>
      </c>
    </row>
    <row r="98" spans="1:9" s="199" customFormat="1" ht="30.75" x14ac:dyDescent="0.25">
      <c r="A98" s="121" t="s">
        <v>347</v>
      </c>
      <c r="B98" s="158">
        <v>701</v>
      </c>
      <c r="C98" s="165" t="s">
        <v>413</v>
      </c>
      <c r="D98" s="165" t="s">
        <v>460</v>
      </c>
      <c r="E98" s="201" t="s">
        <v>842</v>
      </c>
      <c r="F98" s="155">
        <v>800</v>
      </c>
      <c r="G98" s="166">
        <f>'Приложение 5'!F97</f>
        <v>19720000</v>
      </c>
      <c r="H98" s="166">
        <f>'Приложение 5'!G97</f>
        <v>17150000</v>
      </c>
      <c r="I98" s="166">
        <f>'Приложение 5'!H97</f>
        <v>17150000</v>
      </c>
    </row>
    <row r="99" spans="1:9" s="199" customFormat="1" x14ac:dyDescent="0.25">
      <c r="A99" s="130" t="s">
        <v>492</v>
      </c>
      <c r="B99" s="158">
        <v>701</v>
      </c>
      <c r="C99" s="163" t="s">
        <v>413</v>
      </c>
      <c r="D99" s="163" t="s">
        <v>458</v>
      </c>
      <c r="E99" s="158"/>
      <c r="F99" s="158"/>
      <c r="G99" s="164">
        <f>G100</f>
        <v>80280000</v>
      </c>
      <c r="H99" s="164">
        <f t="shared" ref="H99:I101" si="32">H100</f>
        <v>15455434.5</v>
      </c>
      <c r="I99" s="164">
        <f t="shared" si="32"/>
        <v>15455434.5</v>
      </c>
    </row>
    <row r="100" spans="1:9" s="199" customFormat="1" ht="31.5" x14ac:dyDescent="0.25">
      <c r="A100" s="130" t="s">
        <v>372</v>
      </c>
      <c r="B100" s="158">
        <v>701</v>
      </c>
      <c r="C100" s="163" t="s">
        <v>413</v>
      </c>
      <c r="D100" s="163" t="s">
        <v>458</v>
      </c>
      <c r="E100" s="200" t="s">
        <v>830</v>
      </c>
      <c r="F100" s="158"/>
      <c r="G100" s="164">
        <f>G101</f>
        <v>80280000</v>
      </c>
      <c r="H100" s="164">
        <f t="shared" si="32"/>
        <v>15455434.5</v>
      </c>
      <c r="I100" s="164">
        <f t="shared" si="32"/>
        <v>15455434.5</v>
      </c>
    </row>
    <row r="101" spans="1:9" s="199" customFormat="1" x14ac:dyDescent="0.25">
      <c r="A101" s="119" t="s">
        <v>816</v>
      </c>
      <c r="B101" s="158">
        <v>701</v>
      </c>
      <c r="C101" s="165" t="s">
        <v>413</v>
      </c>
      <c r="D101" s="165" t="s">
        <v>458</v>
      </c>
      <c r="E101" s="201" t="s">
        <v>842</v>
      </c>
      <c r="F101" s="155"/>
      <c r="G101" s="166">
        <f>G102</f>
        <v>80280000</v>
      </c>
      <c r="H101" s="166">
        <f t="shared" si="32"/>
        <v>15455434.5</v>
      </c>
      <c r="I101" s="166">
        <f t="shared" si="32"/>
        <v>15455434.5</v>
      </c>
    </row>
    <row r="102" spans="1:9" s="199" customFormat="1" ht="30.75" x14ac:dyDescent="0.25">
      <c r="A102" s="121" t="s">
        <v>347</v>
      </c>
      <c r="B102" s="158">
        <v>701</v>
      </c>
      <c r="C102" s="165" t="s">
        <v>413</v>
      </c>
      <c r="D102" s="165" t="s">
        <v>458</v>
      </c>
      <c r="E102" s="201" t="s">
        <v>842</v>
      </c>
      <c r="F102" s="155">
        <v>200</v>
      </c>
      <c r="G102" s="166">
        <f>'Приложение 5'!F101</f>
        <v>80280000</v>
      </c>
      <c r="H102" s="166">
        <f>'Приложение 5'!G101</f>
        <v>15455434.5</v>
      </c>
      <c r="I102" s="166">
        <f>'Приложение 5'!H101</f>
        <v>15455434.5</v>
      </c>
    </row>
    <row r="103" spans="1:9" s="199" customFormat="1" ht="31.5" x14ac:dyDescent="0.25">
      <c r="A103" s="130" t="s">
        <v>493</v>
      </c>
      <c r="B103" s="158">
        <v>701</v>
      </c>
      <c r="C103" s="163" t="s">
        <v>413</v>
      </c>
      <c r="D103" s="163" t="s">
        <v>494</v>
      </c>
      <c r="E103" s="158"/>
      <c r="F103" s="158"/>
      <c r="G103" s="164">
        <f>G104</f>
        <v>12550000</v>
      </c>
      <c r="H103" s="164">
        <f t="shared" ref="H103:I105" si="33">H104</f>
        <v>4633000</v>
      </c>
      <c r="I103" s="164">
        <f t="shared" si="33"/>
        <v>4633000</v>
      </c>
    </row>
    <row r="104" spans="1:9" s="199" customFormat="1" ht="31.5" x14ac:dyDescent="0.25">
      <c r="A104" s="130" t="s">
        <v>365</v>
      </c>
      <c r="B104" s="158">
        <v>701</v>
      </c>
      <c r="C104" s="163" t="s">
        <v>413</v>
      </c>
      <c r="D104" s="163" t="s">
        <v>494</v>
      </c>
      <c r="E104" s="200" t="s">
        <v>822</v>
      </c>
      <c r="F104" s="158"/>
      <c r="G104" s="164">
        <f>G105</f>
        <v>12550000</v>
      </c>
      <c r="H104" s="164">
        <f t="shared" si="33"/>
        <v>4633000</v>
      </c>
      <c r="I104" s="164">
        <f t="shared" si="33"/>
        <v>4633000</v>
      </c>
    </row>
    <row r="105" spans="1:9" s="199" customFormat="1" x14ac:dyDescent="0.25">
      <c r="A105" s="119" t="s">
        <v>816</v>
      </c>
      <c r="B105" s="158">
        <v>701</v>
      </c>
      <c r="C105" s="165" t="s">
        <v>413</v>
      </c>
      <c r="D105" s="165" t="s">
        <v>494</v>
      </c>
      <c r="E105" s="201" t="s">
        <v>823</v>
      </c>
      <c r="F105" s="155"/>
      <c r="G105" s="166">
        <f>G106</f>
        <v>12550000</v>
      </c>
      <c r="H105" s="166">
        <f t="shared" si="33"/>
        <v>4633000</v>
      </c>
      <c r="I105" s="166">
        <f t="shared" si="33"/>
        <v>4633000</v>
      </c>
    </row>
    <row r="106" spans="1:9" s="199" customFormat="1" x14ac:dyDescent="0.25">
      <c r="A106" s="119" t="s">
        <v>349</v>
      </c>
      <c r="B106" s="158">
        <v>701</v>
      </c>
      <c r="C106" s="165" t="s">
        <v>413</v>
      </c>
      <c r="D106" s="165" t="s">
        <v>494</v>
      </c>
      <c r="E106" s="201" t="s">
        <v>823</v>
      </c>
      <c r="F106" s="155">
        <v>800</v>
      </c>
      <c r="G106" s="166">
        <f>'Приложение 5'!F105</f>
        <v>12550000</v>
      </c>
      <c r="H106" s="166">
        <f>'Приложение 5'!G105</f>
        <v>4633000</v>
      </c>
      <c r="I106" s="166">
        <f>'Приложение 5'!H105</f>
        <v>4633000</v>
      </c>
    </row>
    <row r="107" spans="1:9" s="199" customFormat="1" x14ac:dyDescent="0.25">
      <c r="A107" s="134" t="s">
        <v>445</v>
      </c>
      <c r="B107" s="158">
        <v>701</v>
      </c>
      <c r="C107" s="163" t="s">
        <v>442</v>
      </c>
      <c r="D107" s="163"/>
      <c r="E107" s="200"/>
      <c r="F107" s="158"/>
      <c r="G107" s="164">
        <f>G108</f>
        <v>10598503.609999999</v>
      </c>
      <c r="H107" s="164">
        <f t="shared" ref="H107:I110" si="34">H108</f>
        <v>0</v>
      </c>
      <c r="I107" s="164">
        <f t="shared" si="34"/>
        <v>0</v>
      </c>
    </row>
    <row r="108" spans="1:9" s="199" customFormat="1" x14ac:dyDescent="0.25">
      <c r="A108" s="134" t="s">
        <v>449</v>
      </c>
      <c r="B108" s="158">
        <v>701</v>
      </c>
      <c r="C108" s="163" t="s">
        <v>442</v>
      </c>
      <c r="D108" s="163" t="s">
        <v>409</v>
      </c>
      <c r="E108" s="200"/>
      <c r="F108" s="158"/>
      <c r="G108" s="164">
        <f>G109</f>
        <v>10598503.609999999</v>
      </c>
      <c r="H108" s="164">
        <f t="shared" si="34"/>
        <v>0</v>
      </c>
      <c r="I108" s="164">
        <f t="shared" si="34"/>
        <v>0</v>
      </c>
    </row>
    <row r="109" spans="1:9" s="199" customFormat="1" x14ac:dyDescent="0.25">
      <c r="A109" s="134" t="s">
        <v>402</v>
      </c>
      <c r="B109" s="158">
        <v>701</v>
      </c>
      <c r="C109" s="163" t="s">
        <v>442</v>
      </c>
      <c r="D109" s="163" t="s">
        <v>409</v>
      </c>
      <c r="E109" s="200" t="s">
        <v>403</v>
      </c>
      <c r="F109" s="158"/>
      <c r="G109" s="164">
        <f>G110</f>
        <v>10598503.609999999</v>
      </c>
      <c r="H109" s="164">
        <f t="shared" si="34"/>
        <v>0</v>
      </c>
      <c r="I109" s="164">
        <f t="shared" si="34"/>
        <v>0</v>
      </c>
    </row>
    <row r="110" spans="1:9" s="198" customFormat="1" x14ac:dyDescent="0.25">
      <c r="A110" s="121" t="s">
        <v>422</v>
      </c>
      <c r="B110" s="155">
        <v>701</v>
      </c>
      <c r="C110" s="165" t="s">
        <v>442</v>
      </c>
      <c r="D110" s="165" t="s">
        <v>409</v>
      </c>
      <c r="E110" s="201" t="s">
        <v>423</v>
      </c>
      <c r="F110" s="155"/>
      <c r="G110" s="166">
        <f>G111</f>
        <v>10598503.609999999</v>
      </c>
      <c r="H110" s="166">
        <f t="shared" si="34"/>
        <v>0</v>
      </c>
      <c r="I110" s="166">
        <f t="shared" si="34"/>
        <v>0</v>
      </c>
    </row>
    <row r="111" spans="1:9" s="198" customFormat="1" ht="30.75" x14ac:dyDescent="0.25">
      <c r="A111" s="121" t="s">
        <v>347</v>
      </c>
      <c r="B111" s="155">
        <v>701</v>
      </c>
      <c r="C111" s="165" t="s">
        <v>442</v>
      </c>
      <c r="D111" s="165" t="s">
        <v>409</v>
      </c>
      <c r="E111" s="201" t="s">
        <v>423</v>
      </c>
      <c r="F111" s="155">
        <v>200</v>
      </c>
      <c r="G111" s="166">
        <f>'Приложение 5'!F110</f>
        <v>10598503.609999999</v>
      </c>
      <c r="H111" s="166">
        <f>'Приложение 5'!G110</f>
        <v>0</v>
      </c>
      <c r="I111" s="166">
        <f>'Приложение 5'!H110</f>
        <v>0</v>
      </c>
    </row>
    <row r="112" spans="1:9" s="199" customFormat="1" x14ac:dyDescent="0.25">
      <c r="A112" s="130" t="s">
        <v>495</v>
      </c>
      <c r="B112" s="158">
        <v>701</v>
      </c>
      <c r="C112" s="163" t="s">
        <v>417</v>
      </c>
      <c r="D112" s="163"/>
      <c r="E112" s="158"/>
      <c r="F112" s="158"/>
      <c r="G112" s="164">
        <f>G113</f>
        <v>28293963.789999999</v>
      </c>
      <c r="H112" s="164">
        <f t="shared" ref="H112:I115" si="35">H113</f>
        <v>29482310.27</v>
      </c>
      <c r="I112" s="164">
        <f t="shared" si="35"/>
        <v>30661602.690000001</v>
      </c>
    </row>
    <row r="113" spans="1:11" s="199" customFormat="1" ht="31.5" x14ac:dyDescent="0.25">
      <c r="A113" s="134" t="s">
        <v>496</v>
      </c>
      <c r="B113" s="158">
        <v>701</v>
      </c>
      <c r="C113" s="163" t="s">
        <v>417</v>
      </c>
      <c r="D113" s="163" t="s">
        <v>409</v>
      </c>
      <c r="E113" s="200"/>
      <c r="F113" s="158"/>
      <c r="G113" s="164">
        <f>G114</f>
        <v>28293963.789999999</v>
      </c>
      <c r="H113" s="164">
        <f t="shared" si="35"/>
        <v>29482310.27</v>
      </c>
      <c r="I113" s="164">
        <f t="shared" si="35"/>
        <v>30661602.690000001</v>
      </c>
    </row>
    <row r="114" spans="1:11" s="199" customFormat="1" ht="31.5" x14ac:dyDescent="0.25">
      <c r="A114" s="130" t="s">
        <v>497</v>
      </c>
      <c r="B114" s="158">
        <v>701</v>
      </c>
      <c r="C114" s="163" t="s">
        <v>417</v>
      </c>
      <c r="D114" s="163" t="s">
        <v>409</v>
      </c>
      <c r="E114" s="202">
        <v>7100000000</v>
      </c>
      <c r="F114" s="203"/>
      <c r="G114" s="164">
        <f>G115</f>
        <v>28293963.789999999</v>
      </c>
      <c r="H114" s="164">
        <f t="shared" si="35"/>
        <v>29482310.27</v>
      </c>
      <c r="I114" s="164">
        <f t="shared" si="35"/>
        <v>30661602.690000001</v>
      </c>
    </row>
    <row r="115" spans="1:11" s="198" customFormat="1" x14ac:dyDescent="0.25">
      <c r="A115" s="119" t="s">
        <v>816</v>
      </c>
      <c r="B115" s="155">
        <v>701</v>
      </c>
      <c r="C115" s="165" t="s">
        <v>417</v>
      </c>
      <c r="D115" s="165" t="s">
        <v>409</v>
      </c>
      <c r="E115" s="183">
        <v>7130000000</v>
      </c>
      <c r="F115" s="204"/>
      <c r="G115" s="166">
        <f>G116</f>
        <v>28293963.789999999</v>
      </c>
      <c r="H115" s="166">
        <f t="shared" si="35"/>
        <v>29482310.27</v>
      </c>
      <c r="I115" s="166">
        <f t="shared" si="35"/>
        <v>30661602.690000001</v>
      </c>
    </row>
    <row r="116" spans="1:11" s="198" customFormat="1" ht="30.75" x14ac:dyDescent="0.25">
      <c r="A116" s="119" t="s">
        <v>347</v>
      </c>
      <c r="B116" s="155">
        <v>701</v>
      </c>
      <c r="C116" s="165" t="s">
        <v>417</v>
      </c>
      <c r="D116" s="165" t="s">
        <v>409</v>
      </c>
      <c r="E116" s="183">
        <v>7130000000</v>
      </c>
      <c r="F116" s="183">
        <v>200</v>
      </c>
      <c r="G116" s="166">
        <f>'Приложение 5'!F115</f>
        <v>28293963.789999999</v>
      </c>
      <c r="H116" s="166">
        <f>'Приложение 5'!G115</f>
        <v>29482310.27</v>
      </c>
      <c r="I116" s="166">
        <f>'Приложение 5'!H115</f>
        <v>30661602.690000001</v>
      </c>
    </row>
    <row r="117" spans="1:11" s="199" customFormat="1" x14ac:dyDescent="0.25">
      <c r="A117" s="130" t="s">
        <v>452</v>
      </c>
      <c r="B117" s="158">
        <v>701</v>
      </c>
      <c r="C117" s="163" t="s">
        <v>453</v>
      </c>
      <c r="D117" s="163"/>
      <c r="E117" s="158"/>
      <c r="F117" s="158"/>
      <c r="G117" s="164">
        <f>G118+G127+G137+G150+G159</f>
        <v>1372105855.55</v>
      </c>
      <c r="H117" s="164">
        <f t="shared" ref="H117:I117" si="36">H118+H127+H137+H150+H159</f>
        <v>1210252258.7800002</v>
      </c>
      <c r="I117" s="164">
        <f t="shared" si="36"/>
        <v>1210623970.7800002</v>
      </c>
    </row>
    <row r="118" spans="1:11" s="199" customFormat="1" x14ac:dyDescent="0.25">
      <c r="A118" s="130" t="s">
        <v>454</v>
      </c>
      <c r="B118" s="158">
        <v>701</v>
      </c>
      <c r="C118" s="163" t="s">
        <v>453</v>
      </c>
      <c r="D118" s="163" t="s">
        <v>399</v>
      </c>
      <c r="E118" s="158"/>
      <c r="F118" s="158"/>
      <c r="G118" s="164">
        <f>G119+G124</f>
        <v>361365550.97000003</v>
      </c>
      <c r="H118" s="164">
        <f t="shared" ref="H118:I118" si="37">H119+H124</f>
        <v>385758267.55000001</v>
      </c>
      <c r="I118" s="164">
        <f t="shared" si="37"/>
        <v>385471979.55000001</v>
      </c>
    </row>
    <row r="119" spans="1:11" s="198" customFormat="1" x14ac:dyDescent="0.25">
      <c r="A119" s="130" t="s">
        <v>342</v>
      </c>
      <c r="B119" s="158">
        <v>701</v>
      </c>
      <c r="C119" s="163" t="s">
        <v>453</v>
      </c>
      <c r="D119" s="163" t="s">
        <v>399</v>
      </c>
      <c r="E119" s="200" t="s">
        <v>813</v>
      </c>
      <c r="F119" s="158"/>
      <c r="G119" s="164">
        <f>G120</f>
        <v>353468784.97000003</v>
      </c>
      <c r="H119" s="164">
        <f t="shared" ref="H119:I119" si="38">H120</f>
        <v>378147788.55000001</v>
      </c>
      <c r="I119" s="164">
        <f t="shared" si="38"/>
        <v>378147788.55000001</v>
      </c>
      <c r="J119" s="199"/>
      <c r="K119" s="199"/>
    </row>
    <row r="120" spans="1:11" s="198" customFormat="1" x14ac:dyDescent="0.25">
      <c r="A120" s="207" t="s">
        <v>812</v>
      </c>
      <c r="B120" s="158">
        <v>701</v>
      </c>
      <c r="C120" s="165" t="s">
        <v>453</v>
      </c>
      <c r="D120" s="165" t="s">
        <v>399</v>
      </c>
      <c r="E120" s="201" t="s">
        <v>814</v>
      </c>
      <c r="F120" s="155"/>
      <c r="G120" s="166">
        <f>SUM(G121:G123)</f>
        <v>353468784.97000003</v>
      </c>
      <c r="H120" s="166">
        <f t="shared" ref="H120:I120" si="39">SUM(H121:H123)</f>
        <v>378147788.55000001</v>
      </c>
      <c r="I120" s="166">
        <f t="shared" si="39"/>
        <v>378147788.55000001</v>
      </c>
      <c r="J120" s="199"/>
      <c r="K120" s="199"/>
    </row>
    <row r="121" spans="1:11" s="198" customFormat="1" ht="75.75" x14ac:dyDescent="0.25">
      <c r="A121" s="119" t="s">
        <v>346</v>
      </c>
      <c r="B121" s="158">
        <v>701</v>
      </c>
      <c r="C121" s="165" t="s">
        <v>453</v>
      </c>
      <c r="D121" s="165" t="s">
        <v>399</v>
      </c>
      <c r="E121" s="201" t="s">
        <v>814</v>
      </c>
      <c r="F121" s="155">
        <v>100</v>
      </c>
      <c r="G121" s="166">
        <f>'Приложение 5'!F120</f>
        <v>168516685.19999999</v>
      </c>
      <c r="H121" s="166">
        <f>'Приложение 5'!G120</f>
        <v>175982975</v>
      </c>
      <c r="I121" s="166">
        <f>'Приложение 5'!H120</f>
        <v>175982975</v>
      </c>
      <c r="J121" s="199"/>
      <c r="K121" s="199"/>
    </row>
    <row r="122" spans="1:11" s="198" customFormat="1" ht="30.75" x14ac:dyDescent="0.25">
      <c r="A122" s="121" t="s">
        <v>347</v>
      </c>
      <c r="B122" s="158">
        <v>701</v>
      </c>
      <c r="C122" s="165" t="s">
        <v>453</v>
      </c>
      <c r="D122" s="165" t="s">
        <v>399</v>
      </c>
      <c r="E122" s="201" t="s">
        <v>814</v>
      </c>
      <c r="F122" s="155">
        <v>200</v>
      </c>
      <c r="G122" s="166">
        <f>'Приложение 5'!F121</f>
        <v>180793234.91999999</v>
      </c>
      <c r="H122" s="166">
        <f>'Приложение 5'!G121</f>
        <v>198005948.69999999</v>
      </c>
      <c r="I122" s="166">
        <f>'Приложение 5'!H121</f>
        <v>198005948.69999999</v>
      </c>
      <c r="J122" s="199"/>
      <c r="K122" s="199"/>
    </row>
    <row r="123" spans="1:11" s="198" customFormat="1" x14ac:dyDescent="0.25">
      <c r="A123" s="119" t="s">
        <v>349</v>
      </c>
      <c r="B123" s="158">
        <v>701</v>
      </c>
      <c r="C123" s="165" t="s">
        <v>453</v>
      </c>
      <c r="D123" s="165" t="s">
        <v>399</v>
      </c>
      <c r="E123" s="201" t="s">
        <v>814</v>
      </c>
      <c r="F123" s="155">
        <v>800</v>
      </c>
      <c r="G123" s="166">
        <f>'Приложение 5'!F122</f>
        <v>4158864.8499999996</v>
      </c>
      <c r="H123" s="166">
        <f>'Приложение 5'!G122</f>
        <v>4158864.8499999996</v>
      </c>
      <c r="I123" s="166">
        <f>'Приложение 5'!H122</f>
        <v>4158864.8499999996</v>
      </c>
      <c r="J123" s="199"/>
      <c r="K123" s="199"/>
    </row>
    <row r="124" spans="1:11" s="198" customFormat="1" x14ac:dyDescent="0.25">
      <c r="A124" s="134" t="s">
        <v>402</v>
      </c>
      <c r="B124" s="158">
        <v>701</v>
      </c>
      <c r="C124" s="163" t="s">
        <v>453</v>
      </c>
      <c r="D124" s="163" t="s">
        <v>399</v>
      </c>
      <c r="E124" s="171" t="s">
        <v>403</v>
      </c>
      <c r="F124" s="158"/>
      <c r="G124" s="164">
        <f>G125</f>
        <v>7896766</v>
      </c>
      <c r="H124" s="164">
        <f t="shared" ref="H124:I125" si="40">H125</f>
        <v>7610479</v>
      </c>
      <c r="I124" s="164">
        <f t="shared" si="40"/>
        <v>7324191</v>
      </c>
      <c r="J124" s="199"/>
      <c r="K124" s="199"/>
    </row>
    <row r="125" spans="1:11" s="198" customFormat="1" x14ac:dyDescent="0.25">
      <c r="A125" s="121" t="s">
        <v>422</v>
      </c>
      <c r="B125" s="155">
        <v>701</v>
      </c>
      <c r="C125" s="165" t="s">
        <v>453</v>
      </c>
      <c r="D125" s="165" t="s">
        <v>399</v>
      </c>
      <c r="E125" s="170" t="s">
        <v>423</v>
      </c>
      <c r="F125" s="155"/>
      <c r="G125" s="166">
        <f>G126</f>
        <v>7896766</v>
      </c>
      <c r="H125" s="166">
        <f t="shared" si="40"/>
        <v>7610479</v>
      </c>
      <c r="I125" s="166">
        <f t="shared" si="40"/>
        <v>7324191</v>
      </c>
    </row>
    <row r="126" spans="1:11" s="198" customFormat="1" x14ac:dyDescent="0.25">
      <c r="A126" s="119" t="s">
        <v>349</v>
      </c>
      <c r="B126" s="155">
        <v>701</v>
      </c>
      <c r="C126" s="165" t="s">
        <v>453</v>
      </c>
      <c r="D126" s="165" t="s">
        <v>399</v>
      </c>
      <c r="E126" s="170" t="s">
        <v>423</v>
      </c>
      <c r="F126" s="155">
        <v>800</v>
      </c>
      <c r="G126" s="166">
        <f>'Приложение 5'!F125</f>
        <v>7896766</v>
      </c>
      <c r="H126" s="166">
        <f>'Приложение 5'!G125</f>
        <v>7610479</v>
      </c>
      <c r="I126" s="166">
        <f>'Приложение 5'!H125</f>
        <v>7324191</v>
      </c>
    </row>
    <row r="127" spans="1:11" s="199" customFormat="1" x14ac:dyDescent="0.25">
      <c r="A127" s="130" t="s">
        <v>455</v>
      </c>
      <c r="B127" s="158">
        <v>701</v>
      </c>
      <c r="C127" s="163" t="s">
        <v>453</v>
      </c>
      <c r="D127" s="163" t="s">
        <v>401</v>
      </c>
      <c r="E127" s="158"/>
      <c r="F127" s="158"/>
      <c r="G127" s="164">
        <f>G128+G134</f>
        <v>511854649.53000003</v>
      </c>
      <c r="H127" s="164">
        <f t="shared" ref="H127:I127" si="41">H128+H134</f>
        <v>454528942.81</v>
      </c>
      <c r="I127" s="164">
        <f t="shared" si="41"/>
        <v>454528942.81</v>
      </c>
    </row>
    <row r="128" spans="1:11" s="199" customFormat="1" x14ac:dyDescent="0.25">
      <c r="A128" s="130" t="s">
        <v>342</v>
      </c>
      <c r="B128" s="158">
        <v>701</v>
      </c>
      <c r="C128" s="163" t="s">
        <v>453</v>
      </c>
      <c r="D128" s="163" t="s">
        <v>401</v>
      </c>
      <c r="E128" s="200" t="s">
        <v>813</v>
      </c>
      <c r="F128" s="158"/>
      <c r="G128" s="164">
        <f>G129</f>
        <v>432569146.30000001</v>
      </c>
      <c r="H128" s="164">
        <f t="shared" ref="H128:I128" si="42">H129</f>
        <v>454528942.81</v>
      </c>
      <c r="I128" s="164">
        <f t="shared" si="42"/>
        <v>454528942.81</v>
      </c>
    </row>
    <row r="129" spans="1:11" s="198" customFormat="1" x14ac:dyDescent="0.25">
      <c r="A129" s="207" t="s">
        <v>812</v>
      </c>
      <c r="B129" s="158">
        <v>701</v>
      </c>
      <c r="C129" s="165" t="s">
        <v>453</v>
      </c>
      <c r="D129" s="165" t="s">
        <v>401</v>
      </c>
      <c r="E129" s="201" t="s">
        <v>814</v>
      </c>
      <c r="F129" s="155"/>
      <c r="G129" s="166">
        <f>SUM(G130:G133)</f>
        <v>432569146.30000001</v>
      </c>
      <c r="H129" s="166">
        <f t="shared" ref="H129:I129" si="43">SUM(H130:H133)</f>
        <v>454528942.81</v>
      </c>
      <c r="I129" s="166">
        <f t="shared" si="43"/>
        <v>454528942.81</v>
      </c>
      <c r="J129" s="199"/>
      <c r="K129" s="199"/>
    </row>
    <row r="130" spans="1:11" s="198" customFormat="1" ht="75.75" x14ac:dyDescent="0.25">
      <c r="A130" s="121" t="s">
        <v>346</v>
      </c>
      <c r="B130" s="155">
        <v>701</v>
      </c>
      <c r="C130" s="165" t="s">
        <v>453</v>
      </c>
      <c r="D130" s="165" t="s">
        <v>401</v>
      </c>
      <c r="E130" s="201" t="s">
        <v>814</v>
      </c>
      <c r="F130" s="155">
        <v>100</v>
      </c>
      <c r="G130" s="166">
        <f>'Приложение 5'!F129</f>
        <v>90467041</v>
      </c>
      <c r="H130" s="166">
        <f>'Приложение 5'!G129</f>
        <v>93253842.599999994</v>
      </c>
      <c r="I130" s="166">
        <f>'Приложение 5'!H129</f>
        <v>93253842.599999994</v>
      </c>
    </row>
    <row r="131" spans="1:11" s="198" customFormat="1" ht="30.75" x14ac:dyDescent="0.25">
      <c r="A131" s="121" t="s">
        <v>347</v>
      </c>
      <c r="B131" s="155">
        <v>701</v>
      </c>
      <c r="C131" s="165" t="s">
        <v>453</v>
      </c>
      <c r="D131" s="165" t="s">
        <v>401</v>
      </c>
      <c r="E131" s="201" t="s">
        <v>814</v>
      </c>
      <c r="F131" s="155">
        <v>200</v>
      </c>
      <c r="G131" s="166">
        <f>'Приложение 5'!F130</f>
        <v>64037108</v>
      </c>
      <c r="H131" s="166">
        <f>'Приложение 5'!G130</f>
        <v>70451380.690000013</v>
      </c>
      <c r="I131" s="166">
        <f>'Приложение 5'!H130</f>
        <v>70451380.690000013</v>
      </c>
    </row>
    <row r="132" spans="1:11" s="198" customFormat="1" ht="30.75" x14ac:dyDescent="0.25">
      <c r="A132" s="119" t="s">
        <v>352</v>
      </c>
      <c r="B132" s="155">
        <v>701</v>
      </c>
      <c r="C132" s="165" t="s">
        <v>453</v>
      </c>
      <c r="D132" s="165" t="s">
        <v>401</v>
      </c>
      <c r="E132" s="201" t="s">
        <v>814</v>
      </c>
      <c r="F132" s="155">
        <v>600</v>
      </c>
      <c r="G132" s="166">
        <f>'Приложение 5'!F131</f>
        <v>272634818.30000001</v>
      </c>
      <c r="H132" s="166">
        <f>'Приложение 5'!G131</f>
        <v>285393540.51999998</v>
      </c>
      <c r="I132" s="166">
        <f>'Приложение 5'!H131</f>
        <v>285393540.51999998</v>
      </c>
    </row>
    <row r="133" spans="1:11" s="198" customFormat="1" x14ac:dyDescent="0.25">
      <c r="A133" s="119" t="s">
        <v>349</v>
      </c>
      <c r="B133" s="155">
        <v>701</v>
      </c>
      <c r="C133" s="165" t="s">
        <v>453</v>
      </c>
      <c r="D133" s="165" t="s">
        <v>401</v>
      </c>
      <c r="E133" s="201" t="s">
        <v>814</v>
      </c>
      <c r="F133" s="155">
        <v>800</v>
      </c>
      <c r="G133" s="166">
        <f>'Приложение 5'!F132</f>
        <v>5430179</v>
      </c>
      <c r="H133" s="166">
        <f>'Приложение 5'!G132</f>
        <v>5430179</v>
      </c>
      <c r="I133" s="166">
        <f>'Приложение 5'!H132</f>
        <v>5430179</v>
      </c>
    </row>
    <row r="134" spans="1:11" s="199" customFormat="1" ht="31.5" x14ac:dyDescent="0.25">
      <c r="A134" s="130" t="s">
        <v>381</v>
      </c>
      <c r="B134" s="158">
        <v>701</v>
      </c>
      <c r="C134" s="165" t="s">
        <v>453</v>
      </c>
      <c r="D134" s="165" t="s">
        <v>401</v>
      </c>
      <c r="E134" s="200" t="s">
        <v>827</v>
      </c>
      <c r="F134" s="158"/>
      <c r="G134" s="164">
        <f>G135</f>
        <v>79285503.230000004</v>
      </c>
      <c r="H134" s="164">
        <f t="shared" ref="H134:I135" si="44">H135</f>
        <v>0</v>
      </c>
      <c r="I134" s="164">
        <f t="shared" si="44"/>
        <v>0</v>
      </c>
    </row>
    <row r="135" spans="1:11" s="198" customFormat="1" x14ac:dyDescent="0.25">
      <c r="A135" s="119" t="s">
        <v>816</v>
      </c>
      <c r="B135" s="155">
        <v>701</v>
      </c>
      <c r="C135" s="165" t="s">
        <v>453</v>
      </c>
      <c r="D135" s="165" t="s">
        <v>401</v>
      </c>
      <c r="E135" s="201" t="s">
        <v>828</v>
      </c>
      <c r="F135" s="155"/>
      <c r="G135" s="166">
        <f>G136</f>
        <v>79285503.230000004</v>
      </c>
      <c r="H135" s="166">
        <f t="shared" si="44"/>
        <v>0</v>
      </c>
      <c r="I135" s="166">
        <f t="shared" si="44"/>
        <v>0</v>
      </c>
    </row>
    <row r="136" spans="1:11" s="198" customFormat="1" ht="30.75" x14ac:dyDescent="0.25">
      <c r="A136" s="119" t="s">
        <v>384</v>
      </c>
      <c r="B136" s="155">
        <v>701</v>
      </c>
      <c r="C136" s="165" t="s">
        <v>453</v>
      </c>
      <c r="D136" s="165" t="s">
        <v>401</v>
      </c>
      <c r="E136" s="201" t="s">
        <v>828</v>
      </c>
      <c r="F136" s="155">
        <v>400</v>
      </c>
      <c r="G136" s="166">
        <f>'Приложение 5'!F135</f>
        <v>79285503.230000004</v>
      </c>
      <c r="H136" s="166">
        <f>'Приложение 5'!G135</f>
        <v>0</v>
      </c>
      <c r="I136" s="166">
        <f>'Приложение 5'!H135</f>
        <v>0</v>
      </c>
    </row>
    <row r="137" spans="1:11" s="199" customFormat="1" x14ac:dyDescent="0.25">
      <c r="A137" s="130" t="s">
        <v>456</v>
      </c>
      <c r="B137" s="158">
        <v>701</v>
      </c>
      <c r="C137" s="163" t="s">
        <v>453</v>
      </c>
      <c r="D137" s="163" t="s">
        <v>409</v>
      </c>
      <c r="E137" s="200"/>
      <c r="F137" s="158"/>
      <c r="G137" s="164">
        <f>G138+G143+G147</f>
        <v>336437518.44999999</v>
      </c>
      <c r="H137" s="164">
        <f t="shared" ref="H137:I137" si="45">H138+H143+H147</f>
        <v>200853294.21000001</v>
      </c>
      <c r="I137" s="164">
        <f t="shared" si="45"/>
        <v>200853294.21000001</v>
      </c>
    </row>
    <row r="138" spans="1:11" s="199" customFormat="1" x14ac:dyDescent="0.25">
      <c r="A138" s="130" t="s">
        <v>357</v>
      </c>
      <c r="B138" s="158">
        <v>701</v>
      </c>
      <c r="C138" s="163" t="s">
        <v>453</v>
      </c>
      <c r="D138" s="163" t="s">
        <v>409</v>
      </c>
      <c r="E138" s="200" t="s">
        <v>843</v>
      </c>
      <c r="F138" s="158"/>
      <c r="G138" s="164">
        <f>G139</f>
        <v>105322220</v>
      </c>
      <c r="H138" s="164">
        <f t="shared" ref="H138:I138" si="46">H139</f>
        <v>106032800</v>
      </c>
      <c r="I138" s="164">
        <f t="shared" si="46"/>
        <v>106032800</v>
      </c>
    </row>
    <row r="139" spans="1:11" s="198" customFormat="1" x14ac:dyDescent="0.25">
      <c r="A139" s="119" t="s">
        <v>835</v>
      </c>
      <c r="B139" s="158">
        <v>701</v>
      </c>
      <c r="C139" s="165" t="s">
        <v>453</v>
      </c>
      <c r="D139" s="165" t="s">
        <v>409</v>
      </c>
      <c r="E139" s="201" t="s">
        <v>844</v>
      </c>
      <c r="F139" s="155"/>
      <c r="G139" s="166">
        <f>SUM(G140:G142)</f>
        <v>105322220</v>
      </c>
      <c r="H139" s="166">
        <f t="shared" ref="H139:I139" si="47">SUM(H140:H142)</f>
        <v>106032800</v>
      </c>
      <c r="I139" s="166">
        <f t="shared" si="47"/>
        <v>106032800</v>
      </c>
    </row>
    <row r="140" spans="1:11" s="199" customFormat="1" ht="75.75" x14ac:dyDescent="0.25">
      <c r="A140" s="121" t="s">
        <v>346</v>
      </c>
      <c r="B140" s="158">
        <v>701</v>
      </c>
      <c r="C140" s="165" t="s">
        <v>453</v>
      </c>
      <c r="D140" s="165" t="s">
        <v>409</v>
      </c>
      <c r="E140" s="201" t="s">
        <v>844</v>
      </c>
      <c r="F140" s="155">
        <v>100</v>
      </c>
      <c r="G140" s="166">
        <f>'Приложение 5'!F139</f>
        <v>98930520</v>
      </c>
      <c r="H140" s="166">
        <f>'Приложение 5'!G139</f>
        <v>99536600</v>
      </c>
      <c r="I140" s="166">
        <f>'Приложение 5'!H139</f>
        <v>99536600</v>
      </c>
    </row>
    <row r="141" spans="1:11" s="198" customFormat="1" ht="30.75" x14ac:dyDescent="0.25">
      <c r="A141" s="121" t="s">
        <v>347</v>
      </c>
      <c r="B141" s="158">
        <v>701</v>
      </c>
      <c r="C141" s="165" t="s">
        <v>453</v>
      </c>
      <c r="D141" s="165" t="s">
        <v>409</v>
      </c>
      <c r="E141" s="201" t="s">
        <v>844</v>
      </c>
      <c r="F141" s="155">
        <v>200</v>
      </c>
      <c r="G141" s="166">
        <f>'Приложение 5'!F140</f>
        <v>6270900</v>
      </c>
      <c r="H141" s="166">
        <f>'Приложение 5'!G140</f>
        <v>6375400</v>
      </c>
      <c r="I141" s="166">
        <f>'Приложение 5'!H140</f>
        <v>6375400</v>
      </c>
    </row>
    <row r="142" spans="1:11" s="199" customFormat="1" x14ac:dyDescent="0.25">
      <c r="A142" s="119" t="s">
        <v>349</v>
      </c>
      <c r="B142" s="158">
        <v>701</v>
      </c>
      <c r="C142" s="165" t="s">
        <v>453</v>
      </c>
      <c r="D142" s="165" t="s">
        <v>409</v>
      </c>
      <c r="E142" s="201" t="s">
        <v>844</v>
      </c>
      <c r="F142" s="155">
        <v>800</v>
      </c>
      <c r="G142" s="166">
        <f>'Приложение 5'!F141</f>
        <v>120800</v>
      </c>
      <c r="H142" s="166">
        <f>'Приложение 5'!G141</f>
        <v>120800</v>
      </c>
      <c r="I142" s="166">
        <f>'Приложение 5'!H141</f>
        <v>120800</v>
      </c>
    </row>
    <row r="143" spans="1:11" s="199" customFormat="1" x14ac:dyDescent="0.25">
      <c r="A143" s="130" t="s">
        <v>342</v>
      </c>
      <c r="B143" s="158">
        <v>701</v>
      </c>
      <c r="C143" s="163" t="s">
        <v>453</v>
      </c>
      <c r="D143" s="163" t="s">
        <v>409</v>
      </c>
      <c r="E143" s="200" t="s">
        <v>813</v>
      </c>
      <c r="F143" s="158"/>
      <c r="G143" s="164">
        <f>G144</f>
        <v>94203805.310000002</v>
      </c>
      <c r="H143" s="164">
        <f t="shared" ref="H143:I143" si="48">H144</f>
        <v>94820494.210000008</v>
      </c>
      <c r="I143" s="164">
        <f t="shared" si="48"/>
        <v>94820494.210000008</v>
      </c>
    </row>
    <row r="144" spans="1:11" s="198" customFormat="1" x14ac:dyDescent="0.25">
      <c r="A144" s="207" t="s">
        <v>812</v>
      </c>
      <c r="B144" s="155">
        <v>701</v>
      </c>
      <c r="C144" s="165" t="s">
        <v>453</v>
      </c>
      <c r="D144" s="165" t="s">
        <v>409</v>
      </c>
      <c r="E144" s="201" t="s">
        <v>814</v>
      </c>
      <c r="F144" s="155"/>
      <c r="G144" s="166">
        <f>SUM(G145:G146)</f>
        <v>94203805.310000002</v>
      </c>
      <c r="H144" s="166">
        <f t="shared" ref="H144:I144" si="49">SUM(H145:H146)</f>
        <v>94820494.210000008</v>
      </c>
      <c r="I144" s="166">
        <f t="shared" si="49"/>
        <v>94820494.210000008</v>
      </c>
    </row>
    <row r="145" spans="1:9" s="2" customFormat="1" ht="75" x14ac:dyDescent="0.2">
      <c r="A145" s="121" t="s">
        <v>346</v>
      </c>
      <c r="B145" s="155">
        <v>701</v>
      </c>
      <c r="C145" s="165" t="s">
        <v>453</v>
      </c>
      <c r="D145" s="165" t="s">
        <v>409</v>
      </c>
      <c r="E145" s="201" t="s">
        <v>814</v>
      </c>
      <c r="F145" s="155">
        <v>100</v>
      </c>
      <c r="G145" s="166">
        <f>'Приложение 5'!F144</f>
        <v>82133081.460000008</v>
      </c>
      <c r="H145" s="166">
        <f>'Приложение 5'!G144</f>
        <v>82773081.460000008</v>
      </c>
      <c r="I145" s="166">
        <f>'Приложение 5'!H144</f>
        <v>82773081.460000008</v>
      </c>
    </row>
    <row r="146" spans="1:9" s="2" customFormat="1" ht="30" x14ac:dyDescent="0.2">
      <c r="A146" s="121" t="s">
        <v>347</v>
      </c>
      <c r="B146" s="155">
        <v>701</v>
      </c>
      <c r="C146" s="165" t="s">
        <v>453</v>
      </c>
      <c r="D146" s="165" t="s">
        <v>409</v>
      </c>
      <c r="E146" s="201" t="s">
        <v>814</v>
      </c>
      <c r="F146" s="155">
        <v>200</v>
      </c>
      <c r="G146" s="166">
        <f>'Приложение 5'!F145</f>
        <v>12070723.85</v>
      </c>
      <c r="H146" s="166">
        <f>'Приложение 5'!G145</f>
        <v>12047412.75</v>
      </c>
      <c r="I146" s="166">
        <f>'Приложение 5'!H145</f>
        <v>12047412.75</v>
      </c>
    </row>
    <row r="147" spans="1:9" s="206" customFormat="1" ht="31.5" x14ac:dyDescent="0.25">
      <c r="A147" s="130" t="s">
        <v>381</v>
      </c>
      <c r="B147" s="158">
        <v>701</v>
      </c>
      <c r="C147" s="163" t="s">
        <v>453</v>
      </c>
      <c r="D147" s="163" t="s">
        <v>409</v>
      </c>
      <c r="E147" s="200" t="s">
        <v>827</v>
      </c>
      <c r="F147" s="158"/>
      <c r="G147" s="164">
        <f>G148</f>
        <v>136911493.13999999</v>
      </c>
      <c r="H147" s="164">
        <f t="shared" ref="H147:I148" si="50">H148</f>
        <v>0</v>
      </c>
      <c r="I147" s="164">
        <f t="shared" si="50"/>
        <v>0</v>
      </c>
    </row>
    <row r="148" spans="1:9" s="206" customFormat="1" x14ac:dyDescent="0.25">
      <c r="A148" s="119" t="s">
        <v>816</v>
      </c>
      <c r="B148" s="158">
        <v>701</v>
      </c>
      <c r="C148" s="165" t="s">
        <v>453</v>
      </c>
      <c r="D148" s="165" t="s">
        <v>409</v>
      </c>
      <c r="E148" s="201" t="s">
        <v>828</v>
      </c>
      <c r="F148" s="155"/>
      <c r="G148" s="166">
        <f>G149</f>
        <v>136911493.13999999</v>
      </c>
      <c r="H148" s="166">
        <f t="shared" si="50"/>
        <v>0</v>
      </c>
      <c r="I148" s="166">
        <f t="shared" si="50"/>
        <v>0</v>
      </c>
    </row>
    <row r="149" spans="1:9" s="206" customFormat="1" ht="30.75" x14ac:dyDescent="0.25">
      <c r="A149" s="119" t="s">
        <v>384</v>
      </c>
      <c r="B149" s="158">
        <v>701</v>
      </c>
      <c r="C149" s="165" t="s">
        <v>453</v>
      </c>
      <c r="D149" s="165" t="s">
        <v>409</v>
      </c>
      <c r="E149" s="201" t="s">
        <v>828</v>
      </c>
      <c r="F149" s="155">
        <v>400</v>
      </c>
      <c r="G149" s="166">
        <f>'Приложение 5'!F148</f>
        <v>136911493.13999999</v>
      </c>
      <c r="H149" s="166">
        <f>'Приложение 5'!G148</f>
        <v>0</v>
      </c>
      <c r="I149" s="166">
        <f>'Приложение 5'!H148</f>
        <v>0</v>
      </c>
    </row>
    <row r="150" spans="1:9" s="199" customFormat="1" x14ac:dyDescent="0.25">
      <c r="A150" s="130" t="s">
        <v>800</v>
      </c>
      <c r="B150" s="158">
        <v>701</v>
      </c>
      <c r="C150" s="163" t="s">
        <v>453</v>
      </c>
      <c r="D150" s="163" t="s">
        <v>453</v>
      </c>
      <c r="E150" s="158"/>
      <c r="F150" s="158"/>
      <c r="G150" s="164">
        <f>G151</f>
        <v>31230325.600000001</v>
      </c>
      <c r="H150" s="164">
        <f t="shared" ref="H150:I150" si="51">H151</f>
        <v>31600193.210000001</v>
      </c>
      <c r="I150" s="164">
        <f t="shared" si="51"/>
        <v>32258193.210000001</v>
      </c>
    </row>
    <row r="151" spans="1:9" s="199" customFormat="1" ht="47.25" x14ac:dyDescent="0.25">
      <c r="A151" s="130" t="s">
        <v>831</v>
      </c>
      <c r="B151" s="158">
        <v>701</v>
      </c>
      <c r="C151" s="163" t="s">
        <v>453</v>
      </c>
      <c r="D151" s="163" t="s">
        <v>453</v>
      </c>
      <c r="E151" s="200" t="s">
        <v>832</v>
      </c>
      <c r="F151" s="158"/>
      <c r="G151" s="164">
        <f>G152+G156</f>
        <v>31230325.600000001</v>
      </c>
      <c r="H151" s="164">
        <f t="shared" ref="H151:I151" si="52">H152+H156</f>
        <v>31600193.210000001</v>
      </c>
      <c r="I151" s="164">
        <f t="shared" si="52"/>
        <v>32258193.210000001</v>
      </c>
    </row>
    <row r="152" spans="1:9" s="199" customFormat="1" x14ac:dyDescent="0.25">
      <c r="A152" s="119" t="s">
        <v>816</v>
      </c>
      <c r="B152" s="158">
        <v>701</v>
      </c>
      <c r="C152" s="165" t="s">
        <v>453</v>
      </c>
      <c r="D152" s="165" t="s">
        <v>453</v>
      </c>
      <c r="E152" s="201" t="s">
        <v>833</v>
      </c>
      <c r="F152" s="155"/>
      <c r="G152" s="166">
        <f>SUM(G153:G155)</f>
        <v>15058825.26</v>
      </c>
      <c r="H152" s="166">
        <f t="shared" ref="H152:I152" si="53">SUM(H153:H155)</f>
        <v>15058825.26</v>
      </c>
      <c r="I152" s="166">
        <f t="shared" si="53"/>
        <v>15058825.26</v>
      </c>
    </row>
    <row r="153" spans="1:9" s="199" customFormat="1" ht="75.75" x14ac:dyDescent="0.25">
      <c r="A153" s="119" t="s">
        <v>346</v>
      </c>
      <c r="B153" s="158">
        <v>701</v>
      </c>
      <c r="C153" s="165" t="s">
        <v>453</v>
      </c>
      <c r="D153" s="165" t="s">
        <v>453</v>
      </c>
      <c r="E153" s="201" t="s">
        <v>833</v>
      </c>
      <c r="F153" s="155">
        <v>100</v>
      </c>
      <c r="G153" s="166">
        <f>'Приложение 5'!F152</f>
        <v>475491.9</v>
      </c>
      <c r="H153" s="166">
        <f>'Приложение 5'!G152</f>
        <v>475491.9</v>
      </c>
      <c r="I153" s="166">
        <f>'Приложение 5'!H152</f>
        <v>475491.9</v>
      </c>
    </row>
    <row r="154" spans="1:9" s="199" customFormat="1" ht="30.75" x14ac:dyDescent="0.25">
      <c r="A154" s="121" t="s">
        <v>347</v>
      </c>
      <c r="B154" s="158">
        <v>701</v>
      </c>
      <c r="C154" s="165" t="s">
        <v>453</v>
      </c>
      <c r="D154" s="165" t="s">
        <v>453</v>
      </c>
      <c r="E154" s="201" t="s">
        <v>833</v>
      </c>
      <c r="F154" s="155">
        <v>200</v>
      </c>
      <c r="G154" s="166">
        <f>'Приложение 5'!F153</f>
        <v>4731702.57</v>
      </c>
      <c r="H154" s="166">
        <f>'Приложение 5'!G153</f>
        <v>4731702.57</v>
      </c>
      <c r="I154" s="166">
        <f>'Приложение 5'!H153</f>
        <v>4731702.57</v>
      </c>
    </row>
    <row r="155" spans="1:9" s="199" customFormat="1" x14ac:dyDescent="0.25">
      <c r="A155" s="119" t="s">
        <v>348</v>
      </c>
      <c r="B155" s="158">
        <v>701</v>
      </c>
      <c r="C155" s="165" t="s">
        <v>453</v>
      </c>
      <c r="D155" s="165" t="s">
        <v>453</v>
      </c>
      <c r="E155" s="201" t="s">
        <v>833</v>
      </c>
      <c r="F155" s="155">
        <v>300</v>
      </c>
      <c r="G155" s="166">
        <f>'Приложение 5'!F154</f>
        <v>9851630.7899999991</v>
      </c>
      <c r="H155" s="166">
        <f>'Приложение 5'!G154</f>
        <v>9851630.7899999991</v>
      </c>
      <c r="I155" s="166">
        <f>'Приложение 5'!H154</f>
        <v>9851630.7899999991</v>
      </c>
    </row>
    <row r="156" spans="1:9" s="199" customFormat="1" x14ac:dyDescent="0.25">
      <c r="A156" s="121" t="s">
        <v>835</v>
      </c>
      <c r="B156" s="158">
        <v>701</v>
      </c>
      <c r="C156" s="165" t="s">
        <v>453</v>
      </c>
      <c r="D156" s="165" t="s">
        <v>453</v>
      </c>
      <c r="E156" s="165" t="s">
        <v>834</v>
      </c>
      <c r="F156" s="165"/>
      <c r="G156" s="166">
        <f>SUM(G157:G158)</f>
        <v>16171500.34</v>
      </c>
      <c r="H156" s="166">
        <f t="shared" ref="H156:I156" si="54">SUM(H157:H158)</f>
        <v>16541367.949999999</v>
      </c>
      <c r="I156" s="166">
        <f t="shared" si="54"/>
        <v>17199367.949999999</v>
      </c>
    </row>
    <row r="157" spans="1:9" s="199" customFormat="1" ht="75.75" x14ac:dyDescent="0.25">
      <c r="A157" s="119" t="s">
        <v>346</v>
      </c>
      <c r="B157" s="158">
        <v>701</v>
      </c>
      <c r="C157" s="165" t="s">
        <v>453</v>
      </c>
      <c r="D157" s="165" t="s">
        <v>453</v>
      </c>
      <c r="E157" s="165" t="s">
        <v>834</v>
      </c>
      <c r="F157" s="165" t="s">
        <v>370</v>
      </c>
      <c r="G157" s="167">
        <f>'Приложение 5'!F156</f>
        <v>15498997.91</v>
      </c>
      <c r="H157" s="167">
        <f>'Приложение 5'!G156</f>
        <v>15704865.52</v>
      </c>
      <c r="I157" s="167">
        <f>'Приложение 5'!H156</f>
        <v>16362865.52</v>
      </c>
    </row>
    <row r="158" spans="1:9" s="199" customFormat="1" ht="32.25" customHeight="1" x14ac:dyDescent="0.25">
      <c r="A158" s="121" t="s">
        <v>347</v>
      </c>
      <c r="B158" s="158">
        <v>701</v>
      </c>
      <c r="C158" s="165" t="s">
        <v>453</v>
      </c>
      <c r="D158" s="165" t="s">
        <v>453</v>
      </c>
      <c r="E158" s="165" t="s">
        <v>834</v>
      </c>
      <c r="F158" s="165" t="s">
        <v>373</v>
      </c>
      <c r="G158" s="167">
        <f>'Приложение 5'!F157</f>
        <v>672502.43</v>
      </c>
      <c r="H158" s="167">
        <f>'Приложение 5'!G157</f>
        <v>836502.43</v>
      </c>
      <c r="I158" s="167">
        <f>'Приложение 5'!H157</f>
        <v>836502.43</v>
      </c>
    </row>
    <row r="159" spans="1:9" s="199" customFormat="1" x14ac:dyDescent="0.25">
      <c r="A159" s="130" t="s">
        <v>457</v>
      </c>
      <c r="B159" s="158">
        <v>701</v>
      </c>
      <c r="C159" s="163" t="s">
        <v>453</v>
      </c>
      <c r="D159" s="163" t="s">
        <v>458</v>
      </c>
      <c r="E159" s="158"/>
      <c r="F159" s="158"/>
      <c r="G159" s="169">
        <f>G160</f>
        <v>131217811</v>
      </c>
      <c r="H159" s="169">
        <f t="shared" ref="H159:I159" si="55">H160</f>
        <v>137511561</v>
      </c>
      <c r="I159" s="169">
        <f t="shared" si="55"/>
        <v>137511561</v>
      </c>
    </row>
    <row r="160" spans="1:9" s="199" customFormat="1" x14ac:dyDescent="0.25">
      <c r="A160" s="130" t="s">
        <v>342</v>
      </c>
      <c r="B160" s="158">
        <v>701</v>
      </c>
      <c r="C160" s="163" t="s">
        <v>453</v>
      </c>
      <c r="D160" s="163" t="s">
        <v>458</v>
      </c>
      <c r="E160" s="200" t="s">
        <v>813</v>
      </c>
      <c r="F160" s="158"/>
      <c r="G160" s="169">
        <f>G161+G165</f>
        <v>131217811</v>
      </c>
      <c r="H160" s="169">
        <f t="shared" ref="H160:I160" si="56">H161+H165</f>
        <v>137511561</v>
      </c>
      <c r="I160" s="169">
        <f t="shared" si="56"/>
        <v>137511561</v>
      </c>
    </row>
    <row r="161" spans="1:9" s="199" customFormat="1" x14ac:dyDescent="0.25">
      <c r="A161" s="119" t="s">
        <v>816</v>
      </c>
      <c r="B161" s="158">
        <v>701</v>
      </c>
      <c r="C161" s="165" t="s">
        <v>453</v>
      </c>
      <c r="D161" s="165" t="s">
        <v>458</v>
      </c>
      <c r="E161" s="201" t="s">
        <v>815</v>
      </c>
      <c r="F161" s="155"/>
      <c r="G161" s="167">
        <f>SUM(G162:G164)</f>
        <v>54714793.319999993</v>
      </c>
      <c r="H161" s="167">
        <f t="shared" ref="H161:I161" si="57">SUM(H162:H164)</f>
        <v>60364793.319999993</v>
      </c>
      <c r="I161" s="167">
        <f t="shared" si="57"/>
        <v>60364793.319999993</v>
      </c>
    </row>
    <row r="162" spans="1:9" s="199" customFormat="1" x14ac:dyDescent="0.25">
      <c r="A162" s="119" t="s">
        <v>348</v>
      </c>
      <c r="B162" s="158">
        <v>701</v>
      </c>
      <c r="C162" s="165" t="s">
        <v>453</v>
      </c>
      <c r="D162" s="165" t="s">
        <v>458</v>
      </c>
      <c r="E162" s="201" t="s">
        <v>815</v>
      </c>
      <c r="F162" s="155">
        <v>300</v>
      </c>
      <c r="G162" s="167">
        <f>'Приложение 5'!F161</f>
        <v>11130500</v>
      </c>
      <c r="H162" s="167">
        <f>'Приложение 5'!G161</f>
        <v>16780500</v>
      </c>
      <c r="I162" s="167">
        <f>'Приложение 5'!H161</f>
        <v>16780500</v>
      </c>
    </row>
    <row r="163" spans="1:9" s="199" customFormat="1" ht="30.75" x14ac:dyDescent="0.25">
      <c r="A163" s="119" t="s">
        <v>352</v>
      </c>
      <c r="B163" s="158">
        <v>701</v>
      </c>
      <c r="C163" s="165" t="s">
        <v>453</v>
      </c>
      <c r="D163" s="165" t="s">
        <v>458</v>
      </c>
      <c r="E163" s="201" t="s">
        <v>815</v>
      </c>
      <c r="F163" s="155">
        <v>600</v>
      </c>
      <c r="G163" s="167">
        <f>'Приложение 5'!F162</f>
        <v>11940006.01</v>
      </c>
      <c r="H163" s="167">
        <f>'Приложение 5'!G162</f>
        <v>11940006.01</v>
      </c>
      <c r="I163" s="167">
        <f>'Приложение 5'!H162</f>
        <v>11940006.01</v>
      </c>
    </row>
    <row r="164" spans="1:9" s="199" customFormat="1" x14ac:dyDescent="0.25">
      <c r="A164" s="119" t="s">
        <v>349</v>
      </c>
      <c r="B164" s="158">
        <v>701</v>
      </c>
      <c r="C164" s="165" t="s">
        <v>453</v>
      </c>
      <c r="D164" s="165" t="s">
        <v>458</v>
      </c>
      <c r="E164" s="201" t="s">
        <v>815</v>
      </c>
      <c r="F164" s="155">
        <v>800</v>
      </c>
      <c r="G164" s="167">
        <f>'Приложение 5'!F163</f>
        <v>31644287.309999999</v>
      </c>
      <c r="H164" s="167">
        <f>'Приложение 5'!G163</f>
        <v>31644287.309999999</v>
      </c>
      <c r="I164" s="167">
        <f>'Приложение 5'!H163</f>
        <v>31644287.309999999</v>
      </c>
    </row>
    <row r="165" spans="1:9" s="198" customFormat="1" x14ac:dyDescent="0.25">
      <c r="A165" s="207" t="s">
        <v>812</v>
      </c>
      <c r="B165" s="155">
        <v>701</v>
      </c>
      <c r="C165" s="165" t="s">
        <v>453</v>
      </c>
      <c r="D165" s="165" t="s">
        <v>458</v>
      </c>
      <c r="E165" s="201" t="s">
        <v>814</v>
      </c>
      <c r="F165" s="155"/>
      <c r="G165" s="167">
        <f>SUM(G166:G169)</f>
        <v>76503017.680000007</v>
      </c>
      <c r="H165" s="167">
        <f t="shared" ref="H165:I165" si="58">SUM(H166:H169)</f>
        <v>77146767.680000007</v>
      </c>
      <c r="I165" s="167">
        <f t="shared" si="58"/>
        <v>77146767.680000007</v>
      </c>
    </row>
    <row r="166" spans="1:9" s="199" customFormat="1" ht="75.75" x14ac:dyDescent="0.25">
      <c r="A166" s="119" t="s">
        <v>346</v>
      </c>
      <c r="B166" s="158">
        <v>701</v>
      </c>
      <c r="C166" s="165" t="s">
        <v>453</v>
      </c>
      <c r="D166" s="165" t="s">
        <v>458</v>
      </c>
      <c r="E166" s="201" t="s">
        <v>814</v>
      </c>
      <c r="F166" s="155">
        <v>100</v>
      </c>
      <c r="G166" s="167">
        <f>'Приложение 5'!F165</f>
        <v>51976985</v>
      </c>
      <c r="H166" s="167">
        <f>'Приложение 5'!G165</f>
        <v>52620735</v>
      </c>
      <c r="I166" s="167">
        <f>'Приложение 5'!H165</f>
        <v>52620735</v>
      </c>
    </row>
    <row r="167" spans="1:9" s="199" customFormat="1" ht="30.75" x14ac:dyDescent="0.25">
      <c r="A167" s="121" t="s">
        <v>347</v>
      </c>
      <c r="B167" s="158">
        <v>701</v>
      </c>
      <c r="C167" s="165" t="s">
        <v>453</v>
      </c>
      <c r="D167" s="165" t="s">
        <v>458</v>
      </c>
      <c r="E167" s="201" t="s">
        <v>814</v>
      </c>
      <c r="F167" s="155">
        <v>200</v>
      </c>
      <c r="G167" s="167">
        <f>'Приложение 5'!F166</f>
        <v>7247411.6799999997</v>
      </c>
      <c r="H167" s="167">
        <f>'Приложение 5'!G166</f>
        <v>7247411.6799999997</v>
      </c>
      <c r="I167" s="167">
        <f>'Приложение 5'!H166</f>
        <v>7247411.6799999997</v>
      </c>
    </row>
    <row r="168" spans="1:9" s="199" customFormat="1" x14ac:dyDescent="0.25">
      <c r="A168" s="119" t="s">
        <v>349</v>
      </c>
      <c r="B168" s="158">
        <v>701</v>
      </c>
      <c r="C168" s="165" t="s">
        <v>453</v>
      </c>
      <c r="D168" s="165" t="s">
        <v>458</v>
      </c>
      <c r="E168" s="201" t="s">
        <v>814</v>
      </c>
      <c r="F168" s="155">
        <v>800</v>
      </c>
      <c r="G168" s="167">
        <f>'Приложение 5'!F167</f>
        <v>4000000</v>
      </c>
      <c r="H168" s="167">
        <f>'Приложение 5'!G167</f>
        <v>4000000</v>
      </c>
      <c r="I168" s="167">
        <f>'Приложение 5'!H167</f>
        <v>4000000</v>
      </c>
    </row>
    <row r="169" spans="1:9" s="199" customFormat="1" x14ac:dyDescent="0.25">
      <c r="A169" s="119" t="s">
        <v>349</v>
      </c>
      <c r="B169" s="158">
        <v>701</v>
      </c>
      <c r="C169" s="165" t="s">
        <v>453</v>
      </c>
      <c r="D169" s="165" t="s">
        <v>458</v>
      </c>
      <c r="E169" s="201" t="s">
        <v>814</v>
      </c>
      <c r="F169" s="155">
        <v>800</v>
      </c>
      <c r="G169" s="167">
        <f>'Приложение 5'!F168</f>
        <v>13278621</v>
      </c>
      <c r="H169" s="167">
        <f>'Приложение 5'!G168</f>
        <v>13278621</v>
      </c>
      <c r="I169" s="167">
        <f>'Приложение 5'!H168</f>
        <v>13278621</v>
      </c>
    </row>
    <row r="170" spans="1:9" s="199" customFormat="1" x14ac:dyDescent="0.25">
      <c r="A170" s="130" t="s">
        <v>459</v>
      </c>
      <c r="B170" s="158">
        <v>701</v>
      </c>
      <c r="C170" s="163" t="s">
        <v>460</v>
      </c>
      <c r="D170" s="163"/>
      <c r="E170" s="158"/>
      <c r="F170" s="158"/>
      <c r="G170" s="169">
        <f>G171+G179</f>
        <v>137028859</v>
      </c>
      <c r="H170" s="169">
        <f t="shared" ref="H170:I170" si="59">H171+H179</f>
        <v>141084800</v>
      </c>
      <c r="I170" s="169">
        <f t="shared" si="59"/>
        <v>141084800</v>
      </c>
    </row>
    <row r="171" spans="1:9" s="199" customFormat="1" x14ac:dyDescent="0.25">
      <c r="A171" s="130" t="s">
        <v>461</v>
      </c>
      <c r="B171" s="158">
        <v>701</v>
      </c>
      <c r="C171" s="163" t="s">
        <v>460</v>
      </c>
      <c r="D171" s="163" t="s">
        <v>399</v>
      </c>
      <c r="E171" s="158"/>
      <c r="F171" s="158"/>
      <c r="G171" s="169">
        <f>G172</f>
        <v>108033159</v>
      </c>
      <c r="H171" s="169">
        <f t="shared" ref="H171:I171" si="60">H172</f>
        <v>109626300</v>
      </c>
      <c r="I171" s="169">
        <f t="shared" si="60"/>
        <v>109626300</v>
      </c>
    </row>
    <row r="172" spans="1:9" s="198" customFormat="1" x14ac:dyDescent="0.25">
      <c r="A172" s="130" t="s">
        <v>357</v>
      </c>
      <c r="B172" s="158">
        <v>701</v>
      </c>
      <c r="C172" s="163" t="s">
        <v>460</v>
      </c>
      <c r="D172" s="163" t="s">
        <v>399</v>
      </c>
      <c r="E172" s="200" t="s">
        <v>843</v>
      </c>
      <c r="F172" s="158"/>
      <c r="G172" s="164">
        <f>G173+G175</f>
        <v>108033159</v>
      </c>
      <c r="H172" s="164">
        <f t="shared" ref="H172:I172" si="61">H173+H175</f>
        <v>109626300</v>
      </c>
      <c r="I172" s="164">
        <f t="shared" si="61"/>
        <v>109626300</v>
      </c>
    </row>
    <row r="173" spans="1:9" s="198" customFormat="1" x14ac:dyDescent="0.25">
      <c r="A173" s="119" t="s">
        <v>816</v>
      </c>
      <c r="B173" s="155">
        <v>701</v>
      </c>
      <c r="C173" s="165" t="s">
        <v>460</v>
      </c>
      <c r="D173" s="165" t="s">
        <v>399</v>
      </c>
      <c r="E173" s="201" t="s">
        <v>845</v>
      </c>
      <c r="F173" s="155"/>
      <c r="G173" s="166">
        <f>G174</f>
        <v>1422100</v>
      </c>
      <c r="H173" s="166">
        <f t="shared" ref="H173:I173" si="62">H174</f>
        <v>1560400</v>
      </c>
      <c r="I173" s="166">
        <f t="shared" si="62"/>
        <v>1560400</v>
      </c>
    </row>
    <row r="174" spans="1:9" s="198" customFormat="1" ht="30.75" x14ac:dyDescent="0.25">
      <c r="A174" s="121" t="s">
        <v>347</v>
      </c>
      <c r="B174" s="155">
        <v>701</v>
      </c>
      <c r="C174" s="165" t="s">
        <v>460</v>
      </c>
      <c r="D174" s="165" t="s">
        <v>399</v>
      </c>
      <c r="E174" s="201" t="s">
        <v>845</v>
      </c>
      <c r="F174" s="155">
        <v>200</v>
      </c>
      <c r="G174" s="166">
        <f>'Приложение 5'!F173</f>
        <v>1422100</v>
      </c>
      <c r="H174" s="166">
        <f>'Приложение 5'!G173</f>
        <v>1560400</v>
      </c>
      <c r="I174" s="166">
        <f>'Приложение 5'!H173</f>
        <v>1560400</v>
      </c>
    </row>
    <row r="175" spans="1:9" s="198" customFormat="1" x14ac:dyDescent="0.25">
      <c r="A175" s="212" t="s">
        <v>812</v>
      </c>
      <c r="B175" s="155">
        <v>701</v>
      </c>
      <c r="C175" s="165" t="s">
        <v>460</v>
      </c>
      <c r="D175" s="165" t="s">
        <v>399</v>
      </c>
      <c r="E175" s="201" t="s">
        <v>844</v>
      </c>
      <c r="F175" s="155"/>
      <c r="G175" s="166">
        <f>SUM(G176:G178)</f>
        <v>106611059</v>
      </c>
      <c r="H175" s="166">
        <f t="shared" ref="H175:I175" si="63">SUM(H176:H178)</f>
        <v>108065900</v>
      </c>
      <c r="I175" s="166">
        <f t="shared" si="63"/>
        <v>108065900</v>
      </c>
    </row>
    <row r="176" spans="1:9" s="198" customFormat="1" ht="75.75" x14ac:dyDescent="0.25">
      <c r="A176" s="119" t="s">
        <v>346</v>
      </c>
      <c r="B176" s="155">
        <v>701</v>
      </c>
      <c r="C176" s="165" t="s">
        <v>460</v>
      </c>
      <c r="D176" s="165" t="s">
        <v>399</v>
      </c>
      <c r="E176" s="201" t="s">
        <v>844</v>
      </c>
      <c r="F176" s="155">
        <v>100</v>
      </c>
      <c r="G176" s="166">
        <f>'Приложение 5'!F175</f>
        <v>90160059</v>
      </c>
      <c r="H176" s="166">
        <f>'Приложение 5'!G175</f>
        <v>91206700</v>
      </c>
      <c r="I176" s="166">
        <f>'Приложение 5'!H175</f>
        <v>91206700</v>
      </c>
    </row>
    <row r="177" spans="1:11" s="198" customFormat="1" ht="30.75" x14ac:dyDescent="0.25">
      <c r="A177" s="121" t="s">
        <v>347</v>
      </c>
      <c r="B177" s="155">
        <v>701</v>
      </c>
      <c r="C177" s="165" t="s">
        <v>460</v>
      </c>
      <c r="D177" s="165" t="s">
        <v>399</v>
      </c>
      <c r="E177" s="201" t="s">
        <v>844</v>
      </c>
      <c r="F177" s="155">
        <v>200</v>
      </c>
      <c r="G177" s="166">
        <f>'Приложение 5'!F176</f>
        <v>15605300</v>
      </c>
      <c r="H177" s="166">
        <f>'Приложение 5'!G176</f>
        <v>16013500</v>
      </c>
      <c r="I177" s="166">
        <f>'Приложение 5'!H176</f>
        <v>16013500</v>
      </c>
    </row>
    <row r="178" spans="1:11" s="198" customFormat="1" x14ac:dyDescent="0.25">
      <c r="A178" s="119" t="s">
        <v>349</v>
      </c>
      <c r="B178" s="155">
        <v>701</v>
      </c>
      <c r="C178" s="165" t="s">
        <v>460</v>
      </c>
      <c r="D178" s="165" t="s">
        <v>399</v>
      </c>
      <c r="E178" s="201" t="s">
        <v>844</v>
      </c>
      <c r="F178" s="155">
        <v>800</v>
      </c>
      <c r="G178" s="166">
        <f>'Приложение 5'!F177</f>
        <v>845700</v>
      </c>
      <c r="H178" s="166">
        <f>'Приложение 5'!G177</f>
        <v>845700</v>
      </c>
      <c r="I178" s="166">
        <f>'Приложение 5'!H177</f>
        <v>845700</v>
      </c>
    </row>
    <row r="179" spans="1:11" s="199" customFormat="1" ht="31.5" x14ac:dyDescent="0.25">
      <c r="A179" s="130" t="s">
        <v>500</v>
      </c>
      <c r="B179" s="158">
        <v>701</v>
      </c>
      <c r="C179" s="163" t="s">
        <v>460</v>
      </c>
      <c r="D179" s="163" t="s">
        <v>413</v>
      </c>
      <c r="E179" s="158"/>
      <c r="F179" s="158"/>
      <c r="G179" s="169">
        <f>G180</f>
        <v>28995700</v>
      </c>
      <c r="H179" s="169">
        <f t="shared" ref="H179:I180" si="64">H180</f>
        <v>31458500</v>
      </c>
      <c r="I179" s="169">
        <f t="shared" si="64"/>
        <v>31458500</v>
      </c>
    </row>
    <row r="180" spans="1:11" s="199" customFormat="1" x14ac:dyDescent="0.25">
      <c r="A180" s="130" t="s">
        <v>357</v>
      </c>
      <c r="B180" s="158">
        <v>701</v>
      </c>
      <c r="C180" s="163" t="s">
        <v>460</v>
      </c>
      <c r="D180" s="163" t="s">
        <v>413</v>
      </c>
      <c r="E180" s="200" t="s">
        <v>843</v>
      </c>
      <c r="F180" s="158"/>
      <c r="G180" s="169">
        <f>G181</f>
        <v>28995700</v>
      </c>
      <c r="H180" s="169">
        <f t="shared" si="64"/>
        <v>31458500</v>
      </c>
      <c r="I180" s="169">
        <f t="shared" si="64"/>
        <v>31458500</v>
      </c>
    </row>
    <row r="181" spans="1:11" s="199" customFormat="1" x14ac:dyDescent="0.25">
      <c r="A181" s="212" t="s">
        <v>812</v>
      </c>
      <c r="B181" s="158">
        <v>701</v>
      </c>
      <c r="C181" s="165" t="s">
        <v>460</v>
      </c>
      <c r="D181" s="165" t="s">
        <v>413</v>
      </c>
      <c r="E181" s="201" t="s">
        <v>844</v>
      </c>
      <c r="F181" s="155"/>
      <c r="G181" s="167">
        <f>SUM(G182:G184)</f>
        <v>28995700</v>
      </c>
      <c r="H181" s="167">
        <f t="shared" ref="H181:I181" si="65">SUM(H182:H184)</f>
        <v>31458500</v>
      </c>
      <c r="I181" s="167">
        <f t="shared" si="65"/>
        <v>31458500</v>
      </c>
    </row>
    <row r="182" spans="1:11" s="199" customFormat="1" ht="75.75" x14ac:dyDescent="0.25">
      <c r="A182" s="119" t="s">
        <v>346</v>
      </c>
      <c r="B182" s="158">
        <v>701</v>
      </c>
      <c r="C182" s="165" t="s">
        <v>460</v>
      </c>
      <c r="D182" s="165" t="s">
        <v>413</v>
      </c>
      <c r="E182" s="201" t="s">
        <v>844</v>
      </c>
      <c r="F182" s="155">
        <v>100</v>
      </c>
      <c r="G182" s="167">
        <f>'Приложение 5'!F181</f>
        <v>23471800</v>
      </c>
      <c r="H182" s="167">
        <f>'Приложение 5'!G181</f>
        <v>23981400</v>
      </c>
      <c r="I182" s="167">
        <f>'Приложение 5'!H181</f>
        <v>23981400</v>
      </c>
    </row>
    <row r="183" spans="1:11" s="199" customFormat="1" ht="30.75" x14ac:dyDescent="0.25">
      <c r="A183" s="121" t="s">
        <v>347</v>
      </c>
      <c r="B183" s="158">
        <v>701</v>
      </c>
      <c r="C183" s="165" t="s">
        <v>460</v>
      </c>
      <c r="D183" s="165" t="s">
        <v>413</v>
      </c>
      <c r="E183" s="201" t="s">
        <v>844</v>
      </c>
      <c r="F183" s="155">
        <v>200</v>
      </c>
      <c r="G183" s="167">
        <f>'Приложение 5'!F182</f>
        <v>5512700</v>
      </c>
      <c r="H183" s="167">
        <f>'Приложение 5'!G182</f>
        <v>7465900</v>
      </c>
      <c r="I183" s="167">
        <f>'Приложение 5'!H182</f>
        <v>7465900</v>
      </c>
    </row>
    <row r="184" spans="1:11" s="199" customFormat="1" x14ac:dyDescent="0.25">
      <c r="A184" s="119" t="s">
        <v>349</v>
      </c>
      <c r="B184" s="158">
        <v>701</v>
      </c>
      <c r="C184" s="165" t="s">
        <v>460</v>
      </c>
      <c r="D184" s="165" t="s">
        <v>413</v>
      </c>
      <c r="E184" s="201" t="s">
        <v>844</v>
      </c>
      <c r="F184" s="155">
        <v>800</v>
      </c>
      <c r="G184" s="167">
        <f>'Приложение 5'!F183</f>
        <v>11200</v>
      </c>
      <c r="H184" s="167">
        <f>'Приложение 5'!G183</f>
        <v>11200</v>
      </c>
      <c r="I184" s="167">
        <f>'Приложение 5'!H183</f>
        <v>11200</v>
      </c>
    </row>
    <row r="185" spans="1:11" s="199" customFormat="1" x14ac:dyDescent="0.25">
      <c r="A185" s="134" t="s">
        <v>464</v>
      </c>
      <c r="B185" s="158">
        <v>701</v>
      </c>
      <c r="C185" s="163" t="s">
        <v>436</v>
      </c>
      <c r="D185" s="163"/>
      <c r="E185" s="163"/>
      <c r="F185" s="163"/>
      <c r="G185" s="169">
        <f>G186+G193+G207+G225</f>
        <v>137795348.87</v>
      </c>
      <c r="H185" s="169">
        <f t="shared" ref="H185:I185" si="66">H186+H193+H207+H225</f>
        <v>136594048.69999999</v>
      </c>
      <c r="I185" s="169">
        <f t="shared" si="66"/>
        <v>137383196.31</v>
      </c>
    </row>
    <row r="186" spans="1:11" s="199" customFormat="1" x14ac:dyDescent="0.25">
      <c r="A186" s="134" t="s">
        <v>465</v>
      </c>
      <c r="B186" s="158">
        <v>701</v>
      </c>
      <c r="C186" s="163" t="s">
        <v>436</v>
      </c>
      <c r="D186" s="163" t="s">
        <v>399</v>
      </c>
      <c r="E186" s="163"/>
      <c r="F186" s="163"/>
      <c r="G186" s="169">
        <f>G187+G190</f>
        <v>9138770</v>
      </c>
      <c r="H186" s="169">
        <f t="shared" ref="H186:I186" si="67">H187+H190</f>
        <v>9138770</v>
      </c>
      <c r="I186" s="169">
        <f t="shared" si="67"/>
        <v>9138770</v>
      </c>
    </row>
    <row r="187" spans="1:11" s="199" customFormat="1" x14ac:dyDescent="0.25">
      <c r="A187" s="134" t="s">
        <v>374</v>
      </c>
      <c r="B187" s="158">
        <v>701</v>
      </c>
      <c r="C187" s="163" t="s">
        <v>436</v>
      </c>
      <c r="D187" s="163" t="s">
        <v>399</v>
      </c>
      <c r="E187" s="163" t="s">
        <v>836</v>
      </c>
      <c r="F187" s="163"/>
      <c r="G187" s="164">
        <f>G188</f>
        <v>5130000</v>
      </c>
      <c r="H187" s="164">
        <f t="shared" ref="H187:I188" si="68">H188</f>
        <v>5130000</v>
      </c>
      <c r="I187" s="164">
        <f t="shared" si="68"/>
        <v>5130000</v>
      </c>
    </row>
    <row r="188" spans="1:11" s="199" customFormat="1" x14ac:dyDescent="0.25">
      <c r="A188" s="121" t="s">
        <v>812</v>
      </c>
      <c r="B188" s="158">
        <v>701</v>
      </c>
      <c r="C188" s="165" t="s">
        <v>436</v>
      </c>
      <c r="D188" s="165" t="s">
        <v>399</v>
      </c>
      <c r="E188" s="165" t="s">
        <v>837</v>
      </c>
      <c r="F188" s="165"/>
      <c r="G188" s="166">
        <f>G189</f>
        <v>5130000</v>
      </c>
      <c r="H188" s="166">
        <f t="shared" si="68"/>
        <v>5130000</v>
      </c>
      <c r="I188" s="166">
        <f t="shared" si="68"/>
        <v>5130000</v>
      </c>
    </row>
    <row r="189" spans="1:11" s="199" customFormat="1" x14ac:dyDescent="0.25">
      <c r="A189" s="121" t="s">
        <v>348</v>
      </c>
      <c r="B189" s="158">
        <v>701</v>
      </c>
      <c r="C189" s="165" t="s">
        <v>436</v>
      </c>
      <c r="D189" s="165" t="s">
        <v>399</v>
      </c>
      <c r="E189" s="165" t="s">
        <v>837</v>
      </c>
      <c r="F189" s="165" t="s">
        <v>375</v>
      </c>
      <c r="G189" s="166">
        <f>'Приложение 5'!F188</f>
        <v>5130000</v>
      </c>
      <c r="H189" s="166">
        <f>'Приложение 5'!G188</f>
        <v>5130000</v>
      </c>
      <c r="I189" s="166">
        <f>'Приложение 5'!H188</f>
        <v>5130000</v>
      </c>
    </row>
    <row r="190" spans="1:11" s="199" customFormat="1" x14ac:dyDescent="0.25">
      <c r="A190" s="134" t="s">
        <v>402</v>
      </c>
      <c r="B190" s="158">
        <v>701</v>
      </c>
      <c r="C190" s="163" t="s">
        <v>436</v>
      </c>
      <c r="D190" s="163" t="s">
        <v>399</v>
      </c>
      <c r="E190" s="163" t="s">
        <v>403</v>
      </c>
      <c r="F190" s="163"/>
      <c r="G190" s="164">
        <f>G191</f>
        <v>4008770</v>
      </c>
      <c r="H190" s="164">
        <f t="shared" ref="H190:I191" si="69">H191</f>
        <v>4008770</v>
      </c>
      <c r="I190" s="164">
        <f t="shared" si="69"/>
        <v>4008770</v>
      </c>
    </row>
    <row r="191" spans="1:11" s="199" customFormat="1" x14ac:dyDescent="0.25">
      <c r="A191" s="121" t="s">
        <v>422</v>
      </c>
      <c r="B191" s="158">
        <v>701</v>
      </c>
      <c r="C191" s="165" t="s">
        <v>436</v>
      </c>
      <c r="D191" s="165" t="s">
        <v>399</v>
      </c>
      <c r="E191" s="165" t="s">
        <v>423</v>
      </c>
      <c r="F191" s="165"/>
      <c r="G191" s="166">
        <f>G192</f>
        <v>4008770</v>
      </c>
      <c r="H191" s="166">
        <f t="shared" si="69"/>
        <v>4008770</v>
      </c>
      <c r="I191" s="166">
        <f t="shared" si="69"/>
        <v>4008770</v>
      </c>
    </row>
    <row r="192" spans="1:11" s="209" customFormat="1" x14ac:dyDescent="0.25">
      <c r="A192" s="121" t="s">
        <v>348</v>
      </c>
      <c r="B192" s="158">
        <v>701</v>
      </c>
      <c r="C192" s="165" t="s">
        <v>436</v>
      </c>
      <c r="D192" s="165" t="s">
        <v>399</v>
      </c>
      <c r="E192" s="165" t="s">
        <v>423</v>
      </c>
      <c r="F192" s="165" t="s">
        <v>375</v>
      </c>
      <c r="G192" s="166">
        <f>'Приложение 5'!F191</f>
        <v>4008770</v>
      </c>
      <c r="H192" s="166">
        <f>'Приложение 5'!G191</f>
        <v>4008770</v>
      </c>
      <c r="I192" s="166">
        <f>'Приложение 5'!H191</f>
        <v>4008770</v>
      </c>
      <c r="J192" s="208"/>
      <c r="K192" s="208"/>
    </row>
    <row r="193" spans="1:9" s="208" customFormat="1" x14ac:dyDescent="0.25">
      <c r="A193" s="134" t="s">
        <v>466</v>
      </c>
      <c r="B193" s="158">
        <v>701</v>
      </c>
      <c r="C193" s="163" t="s">
        <v>436</v>
      </c>
      <c r="D193" s="163" t="s">
        <v>409</v>
      </c>
      <c r="E193" s="163"/>
      <c r="F193" s="163"/>
      <c r="G193" s="164">
        <f>G194+G198+G204</f>
        <v>72440626.799999997</v>
      </c>
      <c r="H193" s="164">
        <f t="shared" ref="H193:I193" si="70">H194+H198+H204</f>
        <v>71440626.799999997</v>
      </c>
      <c r="I193" s="164">
        <f t="shared" si="70"/>
        <v>70240626.799999997</v>
      </c>
    </row>
    <row r="194" spans="1:9" s="208" customFormat="1" ht="47.25" x14ac:dyDescent="0.25">
      <c r="A194" s="130" t="s">
        <v>831</v>
      </c>
      <c r="B194" s="158">
        <v>701</v>
      </c>
      <c r="C194" s="163" t="s">
        <v>436</v>
      </c>
      <c r="D194" s="163" t="s">
        <v>409</v>
      </c>
      <c r="E194" s="200" t="s">
        <v>832</v>
      </c>
      <c r="F194" s="163"/>
      <c r="G194" s="164">
        <f>G195</f>
        <v>6000000</v>
      </c>
      <c r="H194" s="164">
        <f t="shared" ref="H194:I194" si="71">H195</f>
        <v>6000000</v>
      </c>
      <c r="I194" s="164">
        <f t="shared" si="71"/>
        <v>6000000</v>
      </c>
    </row>
    <row r="195" spans="1:9" s="209" customFormat="1" x14ac:dyDescent="0.25">
      <c r="A195" s="121" t="s">
        <v>816</v>
      </c>
      <c r="B195" s="158">
        <v>701</v>
      </c>
      <c r="C195" s="165" t="s">
        <v>436</v>
      </c>
      <c r="D195" s="165" t="s">
        <v>409</v>
      </c>
      <c r="E195" s="201" t="s">
        <v>833</v>
      </c>
      <c r="F195" s="165"/>
      <c r="G195" s="166">
        <f>SUM(G196:G197)</f>
        <v>6000000</v>
      </c>
      <c r="H195" s="166">
        <f t="shared" ref="H195:I195" si="72">SUM(H196:H197)</f>
        <v>6000000</v>
      </c>
      <c r="I195" s="166">
        <f t="shared" si="72"/>
        <v>6000000</v>
      </c>
    </row>
    <row r="196" spans="1:9" s="209" customFormat="1" ht="30.75" x14ac:dyDescent="0.25">
      <c r="A196" s="119" t="s">
        <v>347</v>
      </c>
      <c r="B196" s="158">
        <v>701</v>
      </c>
      <c r="C196" s="165" t="s">
        <v>436</v>
      </c>
      <c r="D196" s="165" t="s">
        <v>409</v>
      </c>
      <c r="E196" s="201" t="s">
        <v>833</v>
      </c>
      <c r="F196" s="165" t="s">
        <v>373</v>
      </c>
      <c r="G196" s="166">
        <f>'Приложение 5'!F195</f>
        <v>300000</v>
      </c>
      <c r="H196" s="166">
        <f>'Приложение 5'!G195</f>
        <v>300000</v>
      </c>
      <c r="I196" s="166">
        <f>'Приложение 5'!H195</f>
        <v>300000</v>
      </c>
    </row>
    <row r="197" spans="1:9" s="209" customFormat="1" ht="30.75" x14ac:dyDescent="0.25">
      <c r="A197" s="119" t="s">
        <v>352</v>
      </c>
      <c r="B197" s="158">
        <v>701</v>
      </c>
      <c r="C197" s="165" t="s">
        <v>436</v>
      </c>
      <c r="D197" s="165" t="s">
        <v>409</v>
      </c>
      <c r="E197" s="201" t="s">
        <v>833</v>
      </c>
      <c r="F197" s="165" t="s">
        <v>429</v>
      </c>
      <c r="G197" s="166">
        <f>'Приложение 5'!F196</f>
        <v>5700000</v>
      </c>
      <c r="H197" s="166">
        <f>'Приложение 5'!G196</f>
        <v>5700000</v>
      </c>
      <c r="I197" s="166">
        <f>'Приложение 5'!H196</f>
        <v>5700000</v>
      </c>
    </row>
    <row r="198" spans="1:9" s="209" customFormat="1" ht="47.25" x14ac:dyDescent="0.25">
      <c r="A198" s="134" t="s">
        <v>376</v>
      </c>
      <c r="B198" s="158">
        <v>701</v>
      </c>
      <c r="C198" s="163" t="s">
        <v>436</v>
      </c>
      <c r="D198" s="163" t="s">
        <v>409</v>
      </c>
      <c r="E198" s="163" t="s">
        <v>839</v>
      </c>
      <c r="F198" s="163"/>
      <c r="G198" s="164">
        <f>G199+G202</f>
        <v>24273307.119999997</v>
      </c>
      <c r="H198" s="164">
        <f t="shared" ref="H198:I198" si="73">H199+H202</f>
        <v>23273307.120000001</v>
      </c>
      <c r="I198" s="164">
        <f t="shared" si="73"/>
        <v>22073307.120000001</v>
      </c>
    </row>
    <row r="199" spans="1:9" s="209" customFormat="1" ht="15" x14ac:dyDescent="0.2">
      <c r="A199" s="121" t="s">
        <v>816</v>
      </c>
      <c r="B199" s="155">
        <v>701</v>
      </c>
      <c r="C199" s="165" t="s">
        <v>436</v>
      </c>
      <c r="D199" s="165" t="s">
        <v>409</v>
      </c>
      <c r="E199" s="165" t="s">
        <v>840</v>
      </c>
      <c r="F199" s="165"/>
      <c r="G199" s="166">
        <f>SUM(G200:G201)</f>
        <v>21273307.119999997</v>
      </c>
      <c r="H199" s="166">
        <f t="shared" ref="H199:I199" si="74">SUM(H200:H201)</f>
        <v>20273307.120000001</v>
      </c>
      <c r="I199" s="166">
        <f t="shared" si="74"/>
        <v>19073307.120000001</v>
      </c>
    </row>
    <row r="200" spans="1:9" s="209" customFormat="1" ht="15" x14ac:dyDescent="0.2">
      <c r="A200" s="121" t="s">
        <v>348</v>
      </c>
      <c r="B200" s="155">
        <v>701</v>
      </c>
      <c r="C200" s="165" t="s">
        <v>436</v>
      </c>
      <c r="D200" s="165" t="s">
        <v>409</v>
      </c>
      <c r="E200" s="165" t="s">
        <v>840</v>
      </c>
      <c r="F200" s="165" t="s">
        <v>375</v>
      </c>
      <c r="G200" s="166">
        <f>'Приложение 5'!F199</f>
        <v>12300000</v>
      </c>
      <c r="H200" s="166">
        <f>'Приложение 5'!G199</f>
        <v>12300000</v>
      </c>
      <c r="I200" s="166">
        <f>'Приложение 5'!H199</f>
        <v>12300000</v>
      </c>
    </row>
    <row r="201" spans="1:9" s="209" customFormat="1" ht="30" x14ac:dyDescent="0.2">
      <c r="A201" s="121" t="s">
        <v>364</v>
      </c>
      <c r="B201" s="155">
        <v>701</v>
      </c>
      <c r="C201" s="165" t="s">
        <v>436</v>
      </c>
      <c r="D201" s="165" t="s">
        <v>409</v>
      </c>
      <c r="E201" s="165" t="s">
        <v>840</v>
      </c>
      <c r="F201" s="165" t="s">
        <v>380</v>
      </c>
      <c r="G201" s="166">
        <f>'Приложение 5'!F200</f>
        <v>8973307.1199999992</v>
      </c>
      <c r="H201" s="166">
        <f>'Приложение 5'!G200</f>
        <v>7973307.1200000001</v>
      </c>
      <c r="I201" s="166">
        <f>'Приложение 5'!H200</f>
        <v>6773307.1200000001</v>
      </c>
    </row>
    <row r="202" spans="1:9" s="209" customFormat="1" ht="15" x14ac:dyDescent="0.2">
      <c r="A202" s="121" t="s">
        <v>812</v>
      </c>
      <c r="B202" s="155">
        <v>701</v>
      </c>
      <c r="C202" s="165" t="s">
        <v>436</v>
      </c>
      <c r="D202" s="165" t="s">
        <v>409</v>
      </c>
      <c r="E202" s="165" t="s">
        <v>841</v>
      </c>
      <c r="F202" s="165"/>
      <c r="G202" s="166">
        <f>G203</f>
        <v>3000000</v>
      </c>
      <c r="H202" s="166">
        <f t="shared" ref="H202:I202" si="75">H203</f>
        <v>3000000</v>
      </c>
      <c r="I202" s="166">
        <f t="shared" si="75"/>
        <v>3000000</v>
      </c>
    </row>
    <row r="203" spans="1:9" s="210" customFormat="1" ht="15" x14ac:dyDescent="0.2">
      <c r="A203" s="121" t="s">
        <v>348</v>
      </c>
      <c r="B203" s="155">
        <v>701</v>
      </c>
      <c r="C203" s="165" t="s">
        <v>436</v>
      </c>
      <c r="D203" s="165" t="s">
        <v>409</v>
      </c>
      <c r="E203" s="165" t="s">
        <v>841</v>
      </c>
      <c r="F203" s="165" t="s">
        <v>375</v>
      </c>
      <c r="G203" s="166">
        <f>'Приложение 5'!F202</f>
        <v>3000000</v>
      </c>
      <c r="H203" s="166">
        <f>'Приложение 5'!G202</f>
        <v>3000000</v>
      </c>
      <c r="I203" s="166">
        <f>'Приложение 5'!H202</f>
        <v>3000000</v>
      </c>
    </row>
    <row r="204" spans="1:9" s="210" customFormat="1" x14ac:dyDescent="0.25">
      <c r="A204" s="134" t="s">
        <v>402</v>
      </c>
      <c r="B204" s="158">
        <v>701</v>
      </c>
      <c r="C204" s="163" t="s">
        <v>436</v>
      </c>
      <c r="D204" s="163" t="s">
        <v>409</v>
      </c>
      <c r="E204" s="163" t="s">
        <v>403</v>
      </c>
      <c r="F204" s="163"/>
      <c r="G204" s="164">
        <f>G205</f>
        <v>42167319.68</v>
      </c>
      <c r="H204" s="164">
        <f t="shared" ref="H204:I205" si="76">H205</f>
        <v>42167319.68</v>
      </c>
      <c r="I204" s="164">
        <f t="shared" si="76"/>
        <v>42167319.68</v>
      </c>
    </row>
    <row r="205" spans="1:9" s="210" customFormat="1" x14ac:dyDescent="0.25">
      <c r="A205" s="121" t="s">
        <v>422</v>
      </c>
      <c r="B205" s="158">
        <v>701</v>
      </c>
      <c r="C205" s="165" t="s">
        <v>436</v>
      </c>
      <c r="D205" s="165" t="s">
        <v>409</v>
      </c>
      <c r="E205" s="165" t="s">
        <v>423</v>
      </c>
      <c r="F205" s="165"/>
      <c r="G205" s="166">
        <f>G206</f>
        <v>42167319.68</v>
      </c>
      <c r="H205" s="166">
        <f t="shared" si="76"/>
        <v>42167319.68</v>
      </c>
      <c r="I205" s="166">
        <f t="shared" si="76"/>
        <v>42167319.68</v>
      </c>
    </row>
    <row r="206" spans="1:9" s="210" customFormat="1" ht="30.75" x14ac:dyDescent="0.25">
      <c r="A206" s="121" t="s">
        <v>364</v>
      </c>
      <c r="B206" s="158">
        <v>701</v>
      </c>
      <c r="C206" s="165" t="s">
        <v>436</v>
      </c>
      <c r="D206" s="165" t="s">
        <v>409</v>
      </c>
      <c r="E206" s="165" t="s">
        <v>423</v>
      </c>
      <c r="F206" s="165" t="s">
        <v>380</v>
      </c>
      <c r="G206" s="197">
        <f>'Приложение 5'!F205</f>
        <v>42167319.68</v>
      </c>
      <c r="H206" s="197">
        <f>'Приложение 5'!G205</f>
        <v>42167319.68</v>
      </c>
      <c r="I206" s="197">
        <f>'Приложение 5'!H205</f>
        <v>42167319.68</v>
      </c>
    </row>
    <row r="207" spans="1:9" s="210" customFormat="1" x14ac:dyDescent="0.25">
      <c r="A207" s="134" t="s">
        <v>469</v>
      </c>
      <c r="B207" s="158">
        <v>701</v>
      </c>
      <c r="C207" s="163" t="s">
        <v>436</v>
      </c>
      <c r="D207" s="163" t="s">
        <v>413</v>
      </c>
      <c r="E207" s="163"/>
      <c r="F207" s="163"/>
      <c r="G207" s="213">
        <f>G208+G212+G218+G221</f>
        <v>43560711.129999995</v>
      </c>
      <c r="H207" s="213">
        <f t="shared" ref="H207:I207" si="77">H208+H212+H218+H221</f>
        <v>44596711.129999995</v>
      </c>
      <c r="I207" s="213">
        <f t="shared" si="77"/>
        <v>45796711.129999995</v>
      </c>
    </row>
    <row r="208" spans="1:9" s="211" customFormat="1" ht="47.25" x14ac:dyDescent="0.25">
      <c r="A208" s="130" t="s">
        <v>831</v>
      </c>
      <c r="B208" s="158">
        <v>701</v>
      </c>
      <c r="C208" s="163" t="s">
        <v>436</v>
      </c>
      <c r="D208" s="163" t="s">
        <v>413</v>
      </c>
      <c r="E208" s="200" t="s">
        <v>832</v>
      </c>
      <c r="F208" s="163"/>
      <c r="G208" s="213">
        <f>G209</f>
        <v>2233711.13</v>
      </c>
      <c r="H208" s="213">
        <f t="shared" ref="H208:I208" si="78">H209</f>
        <v>2233711.13</v>
      </c>
      <c r="I208" s="213">
        <f t="shared" si="78"/>
        <v>2233711.13</v>
      </c>
    </row>
    <row r="209" spans="1:9" s="211" customFormat="1" x14ac:dyDescent="0.25">
      <c r="A209" s="121" t="s">
        <v>816</v>
      </c>
      <c r="B209" s="158">
        <v>701</v>
      </c>
      <c r="C209" s="165" t="s">
        <v>436</v>
      </c>
      <c r="D209" s="165" t="s">
        <v>413</v>
      </c>
      <c r="E209" s="201" t="s">
        <v>833</v>
      </c>
      <c r="F209" s="165"/>
      <c r="G209" s="197">
        <f>SUM(G210:G211)</f>
        <v>2233711.13</v>
      </c>
      <c r="H209" s="197">
        <f t="shared" ref="H209:I209" si="79">SUM(H210:H211)</f>
        <v>2233711.13</v>
      </c>
      <c r="I209" s="197">
        <f t="shared" si="79"/>
        <v>2233711.13</v>
      </c>
    </row>
    <row r="210" spans="1:9" s="211" customFormat="1" ht="30.75" x14ac:dyDescent="0.25">
      <c r="A210" s="121" t="s">
        <v>347</v>
      </c>
      <c r="B210" s="158">
        <v>701</v>
      </c>
      <c r="C210" s="165" t="s">
        <v>436</v>
      </c>
      <c r="D210" s="165" t="s">
        <v>413</v>
      </c>
      <c r="E210" s="201" t="s">
        <v>833</v>
      </c>
      <c r="F210" s="165" t="s">
        <v>373</v>
      </c>
      <c r="G210" s="197">
        <f>'Приложение 5'!F209</f>
        <v>1358999.13</v>
      </c>
      <c r="H210" s="197">
        <f>'Приложение 5'!G209</f>
        <v>1358999.13</v>
      </c>
      <c r="I210" s="197">
        <f>'Приложение 5'!H209</f>
        <v>1358999.13</v>
      </c>
    </row>
    <row r="211" spans="1:9" s="211" customFormat="1" x14ac:dyDescent="0.25">
      <c r="A211" s="121" t="s">
        <v>348</v>
      </c>
      <c r="B211" s="158">
        <v>701</v>
      </c>
      <c r="C211" s="165" t="s">
        <v>436</v>
      </c>
      <c r="D211" s="165" t="s">
        <v>413</v>
      </c>
      <c r="E211" s="201" t="s">
        <v>833</v>
      </c>
      <c r="F211" s="165" t="s">
        <v>375</v>
      </c>
      <c r="G211" s="197">
        <f>'Приложение 5'!F210</f>
        <v>874712</v>
      </c>
      <c r="H211" s="197">
        <f>'Приложение 5'!G210</f>
        <v>874712</v>
      </c>
      <c r="I211" s="197">
        <f>'Приложение 5'!H210</f>
        <v>874712</v>
      </c>
    </row>
    <row r="212" spans="1:9" s="211" customFormat="1" x14ac:dyDescent="0.25">
      <c r="A212" s="134" t="s">
        <v>374</v>
      </c>
      <c r="B212" s="158">
        <v>701</v>
      </c>
      <c r="C212" s="163" t="s">
        <v>436</v>
      </c>
      <c r="D212" s="163" t="s">
        <v>413</v>
      </c>
      <c r="E212" s="163" t="s">
        <v>836</v>
      </c>
      <c r="F212" s="163"/>
      <c r="G212" s="213">
        <f>G213+G216</f>
        <v>2027000</v>
      </c>
      <c r="H212" s="213">
        <f t="shared" ref="H212:I212" si="80">H213+H216</f>
        <v>2063000</v>
      </c>
      <c r="I212" s="213">
        <f t="shared" si="80"/>
        <v>2063000</v>
      </c>
    </row>
    <row r="213" spans="1:9" s="211" customFormat="1" ht="15" x14ac:dyDescent="0.2">
      <c r="A213" s="121" t="s">
        <v>816</v>
      </c>
      <c r="B213" s="155">
        <v>701</v>
      </c>
      <c r="C213" s="165" t="s">
        <v>436</v>
      </c>
      <c r="D213" s="165" t="s">
        <v>413</v>
      </c>
      <c r="E213" s="165" t="s">
        <v>838</v>
      </c>
      <c r="F213" s="165"/>
      <c r="G213" s="197">
        <f>SUM(G214:G215)</f>
        <v>794000</v>
      </c>
      <c r="H213" s="197">
        <f t="shared" ref="H213:I213" si="81">SUM(H214:H215)</f>
        <v>794000</v>
      </c>
      <c r="I213" s="197">
        <f t="shared" si="81"/>
        <v>794000</v>
      </c>
    </row>
    <row r="214" spans="1:9" s="211" customFormat="1" ht="30" x14ac:dyDescent="0.2">
      <c r="A214" s="121" t="s">
        <v>347</v>
      </c>
      <c r="B214" s="155">
        <v>701</v>
      </c>
      <c r="C214" s="165" t="s">
        <v>436</v>
      </c>
      <c r="D214" s="165" t="s">
        <v>413</v>
      </c>
      <c r="E214" s="165" t="s">
        <v>838</v>
      </c>
      <c r="F214" s="165" t="s">
        <v>373</v>
      </c>
      <c r="G214" s="197">
        <f>'Приложение 5'!F213</f>
        <v>194000</v>
      </c>
      <c r="H214" s="197">
        <f>'Приложение 5'!G213</f>
        <v>194000</v>
      </c>
      <c r="I214" s="197">
        <f>'Приложение 5'!H213</f>
        <v>194000</v>
      </c>
    </row>
    <row r="215" spans="1:9" s="211" customFormat="1" ht="15" x14ac:dyDescent="0.2">
      <c r="A215" s="121" t="s">
        <v>348</v>
      </c>
      <c r="B215" s="155">
        <v>701</v>
      </c>
      <c r="C215" s="165" t="s">
        <v>436</v>
      </c>
      <c r="D215" s="165" t="s">
        <v>413</v>
      </c>
      <c r="E215" s="165" t="s">
        <v>838</v>
      </c>
      <c r="F215" s="165" t="s">
        <v>375</v>
      </c>
      <c r="G215" s="197">
        <f>'Приложение 5'!F214</f>
        <v>600000</v>
      </c>
      <c r="H215" s="197">
        <f>'Приложение 5'!G214</f>
        <v>600000</v>
      </c>
      <c r="I215" s="197">
        <f>'Приложение 5'!H214</f>
        <v>600000</v>
      </c>
    </row>
    <row r="216" spans="1:9" s="211" customFormat="1" ht="15" x14ac:dyDescent="0.2">
      <c r="A216" s="121" t="s">
        <v>812</v>
      </c>
      <c r="B216" s="155">
        <v>701</v>
      </c>
      <c r="C216" s="165" t="s">
        <v>436</v>
      </c>
      <c r="D216" s="165" t="s">
        <v>413</v>
      </c>
      <c r="E216" s="165" t="s">
        <v>837</v>
      </c>
      <c r="F216" s="165"/>
      <c r="G216" s="197">
        <f>G217</f>
        <v>1233000</v>
      </c>
      <c r="H216" s="197">
        <f t="shared" ref="H216:I216" si="82">H217</f>
        <v>1269000</v>
      </c>
      <c r="I216" s="197">
        <f t="shared" si="82"/>
        <v>1269000</v>
      </c>
    </row>
    <row r="217" spans="1:9" s="210" customFormat="1" ht="15" x14ac:dyDescent="0.2">
      <c r="A217" s="121" t="s">
        <v>348</v>
      </c>
      <c r="B217" s="155">
        <v>701</v>
      </c>
      <c r="C217" s="165" t="s">
        <v>436</v>
      </c>
      <c r="D217" s="165" t="s">
        <v>413</v>
      </c>
      <c r="E217" s="165" t="s">
        <v>837</v>
      </c>
      <c r="F217" s="165" t="s">
        <v>375</v>
      </c>
      <c r="G217" s="166">
        <f>'Приложение 5'!F216</f>
        <v>1233000</v>
      </c>
      <c r="H217" s="166">
        <f>'Приложение 5'!G216</f>
        <v>1269000</v>
      </c>
      <c r="I217" s="166">
        <f>'Приложение 5'!H216</f>
        <v>1269000</v>
      </c>
    </row>
    <row r="218" spans="1:9" s="210" customFormat="1" ht="47.25" x14ac:dyDescent="0.25">
      <c r="A218" s="134" t="s">
        <v>376</v>
      </c>
      <c r="B218" s="158">
        <v>701</v>
      </c>
      <c r="C218" s="163" t="s">
        <v>436</v>
      </c>
      <c r="D218" s="163" t="s">
        <v>413</v>
      </c>
      <c r="E218" s="163" t="s">
        <v>839</v>
      </c>
      <c r="F218" s="163"/>
      <c r="G218" s="164">
        <f>G219</f>
        <v>25800000</v>
      </c>
      <c r="H218" s="164">
        <f t="shared" ref="H218:I219" si="83">H219</f>
        <v>26800000</v>
      </c>
      <c r="I218" s="164">
        <f t="shared" si="83"/>
        <v>28000000</v>
      </c>
    </row>
    <row r="219" spans="1:9" s="211" customFormat="1" x14ac:dyDescent="0.25">
      <c r="A219" s="121" t="s">
        <v>816</v>
      </c>
      <c r="B219" s="158">
        <v>701</v>
      </c>
      <c r="C219" s="165" t="s">
        <v>436</v>
      </c>
      <c r="D219" s="165" t="s">
        <v>413</v>
      </c>
      <c r="E219" s="165" t="s">
        <v>840</v>
      </c>
      <c r="F219" s="165"/>
      <c r="G219" s="166">
        <f>G220</f>
        <v>25800000</v>
      </c>
      <c r="H219" s="166">
        <f t="shared" si="83"/>
        <v>26800000</v>
      </c>
      <c r="I219" s="166">
        <f t="shared" si="83"/>
        <v>28000000</v>
      </c>
    </row>
    <row r="220" spans="1:9" s="211" customFormat="1" x14ac:dyDescent="0.25">
      <c r="A220" s="121" t="s">
        <v>348</v>
      </c>
      <c r="B220" s="158">
        <v>701</v>
      </c>
      <c r="C220" s="165" t="s">
        <v>436</v>
      </c>
      <c r="D220" s="165" t="s">
        <v>413</v>
      </c>
      <c r="E220" s="165" t="s">
        <v>840</v>
      </c>
      <c r="F220" s="165" t="s">
        <v>375</v>
      </c>
      <c r="G220" s="166">
        <f>'Приложение 5'!F219</f>
        <v>25800000</v>
      </c>
      <c r="H220" s="166">
        <f>'Приложение 5'!G219</f>
        <v>26800000</v>
      </c>
      <c r="I220" s="166">
        <f>'Приложение 5'!H219</f>
        <v>28000000</v>
      </c>
    </row>
    <row r="221" spans="1:9" s="210" customFormat="1" x14ac:dyDescent="0.25">
      <c r="A221" s="134" t="s">
        <v>402</v>
      </c>
      <c r="B221" s="158">
        <v>701</v>
      </c>
      <c r="C221" s="163" t="s">
        <v>436</v>
      </c>
      <c r="D221" s="163" t="s">
        <v>413</v>
      </c>
      <c r="E221" s="163" t="s">
        <v>403</v>
      </c>
      <c r="F221" s="163"/>
      <c r="G221" s="164">
        <f>G222</f>
        <v>13500000</v>
      </c>
      <c r="H221" s="164">
        <f t="shared" ref="H221:I221" si="84">H222</f>
        <v>13500000</v>
      </c>
      <c r="I221" s="164">
        <f t="shared" si="84"/>
        <v>13500000</v>
      </c>
    </row>
    <row r="222" spans="1:9" s="211" customFormat="1" x14ac:dyDescent="0.25">
      <c r="A222" s="121" t="s">
        <v>422</v>
      </c>
      <c r="B222" s="158">
        <v>701</v>
      </c>
      <c r="C222" s="165" t="s">
        <v>436</v>
      </c>
      <c r="D222" s="165" t="s">
        <v>413</v>
      </c>
      <c r="E222" s="165" t="s">
        <v>423</v>
      </c>
      <c r="F222" s="165"/>
      <c r="G222" s="166">
        <f>SUM(G223:G224)</f>
        <v>13500000</v>
      </c>
      <c r="H222" s="166">
        <f t="shared" ref="H222:I222" si="85">SUM(H223:H224)</f>
        <v>13500000</v>
      </c>
      <c r="I222" s="166">
        <f t="shared" si="85"/>
        <v>13500000</v>
      </c>
    </row>
    <row r="223" spans="1:9" s="211" customFormat="1" ht="30.75" x14ac:dyDescent="0.25">
      <c r="A223" s="121" t="s">
        <v>347</v>
      </c>
      <c r="B223" s="158">
        <v>701</v>
      </c>
      <c r="C223" s="165" t="s">
        <v>436</v>
      </c>
      <c r="D223" s="165" t="s">
        <v>413</v>
      </c>
      <c r="E223" s="165" t="s">
        <v>423</v>
      </c>
      <c r="F223" s="165" t="s">
        <v>373</v>
      </c>
      <c r="G223" s="166">
        <f>'Приложение 5'!F222</f>
        <v>197734</v>
      </c>
      <c r="H223" s="166">
        <f>'Приложение 5'!G222</f>
        <v>197734</v>
      </c>
      <c r="I223" s="166">
        <f>'Приложение 5'!H222</f>
        <v>197734</v>
      </c>
    </row>
    <row r="224" spans="1:9" s="211" customFormat="1" x14ac:dyDescent="0.25">
      <c r="A224" s="121" t="s">
        <v>348</v>
      </c>
      <c r="B224" s="158">
        <v>701</v>
      </c>
      <c r="C224" s="165" t="s">
        <v>436</v>
      </c>
      <c r="D224" s="165" t="s">
        <v>413</v>
      </c>
      <c r="E224" s="165" t="s">
        <v>423</v>
      </c>
      <c r="F224" s="165" t="s">
        <v>375</v>
      </c>
      <c r="G224" s="166">
        <f>'Приложение 5'!F223</f>
        <v>13302266</v>
      </c>
      <c r="H224" s="166">
        <f>'Приложение 5'!G223</f>
        <v>13302266</v>
      </c>
      <c r="I224" s="166">
        <f>'Приложение 5'!H223</f>
        <v>13302266</v>
      </c>
    </row>
    <row r="225" spans="1:9" s="211" customFormat="1" x14ac:dyDescent="0.25">
      <c r="A225" s="134" t="s">
        <v>470</v>
      </c>
      <c r="B225" s="158">
        <v>701</v>
      </c>
      <c r="C225" s="163" t="s">
        <v>436</v>
      </c>
      <c r="D225" s="163" t="s">
        <v>417</v>
      </c>
      <c r="E225" s="163"/>
      <c r="F225" s="163"/>
      <c r="G225" s="213">
        <f>G226+G231+G238</f>
        <v>12655240.939999999</v>
      </c>
      <c r="H225" s="213">
        <f t="shared" ref="H225:I225" si="86">H226+H231+H238</f>
        <v>11417940.77</v>
      </c>
      <c r="I225" s="213">
        <f t="shared" si="86"/>
        <v>12207088.379999999</v>
      </c>
    </row>
    <row r="226" spans="1:9" s="211" customFormat="1" ht="31.5" x14ac:dyDescent="0.25">
      <c r="A226" s="134" t="s">
        <v>501</v>
      </c>
      <c r="B226" s="158">
        <v>701</v>
      </c>
      <c r="C226" s="163" t="s">
        <v>436</v>
      </c>
      <c r="D226" s="163" t="s">
        <v>417</v>
      </c>
      <c r="E226" s="163" t="s">
        <v>817</v>
      </c>
      <c r="F226" s="163"/>
      <c r="G226" s="213">
        <f>G227</f>
        <v>2995900</v>
      </c>
      <c r="H226" s="213">
        <f t="shared" ref="H226:I226" si="87">H227</f>
        <v>2995900</v>
      </c>
      <c r="I226" s="213">
        <f t="shared" si="87"/>
        <v>2995900</v>
      </c>
    </row>
    <row r="227" spans="1:9" s="211" customFormat="1" x14ac:dyDescent="0.25">
      <c r="A227" s="216" t="s">
        <v>816</v>
      </c>
      <c r="B227" s="158">
        <v>701</v>
      </c>
      <c r="C227" s="165" t="s">
        <v>436</v>
      </c>
      <c r="D227" s="165" t="s">
        <v>417</v>
      </c>
      <c r="E227" s="165" t="s">
        <v>818</v>
      </c>
      <c r="F227" s="165"/>
      <c r="G227" s="197">
        <f>SUM(G228:G230)</f>
        <v>2995900</v>
      </c>
      <c r="H227" s="197">
        <f t="shared" ref="H227:I227" si="88">SUM(H228:H230)</f>
        <v>2995900</v>
      </c>
      <c r="I227" s="197">
        <f t="shared" si="88"/>
        <v>2995900</v>
      </c>
    </row>
    <row r="228" spans="1:9" s="211" customFormat="1" ht="75" x14ac:dyDescent="0.2">
      <c r="A228" s="217" t="s">
        <v>346</v>
      </c>
      <c r="B228" s="155">
        <v>701</v>
      </c>
      <c r="C228" s="165" t="s">
        <v>436</v>
      </c>
      <c r="D228" s="165" t="s">
        <v>417</v>
      </c>
      <c r="E228" s="165" t="s">
        <v>818</v>
      </c>
      <c r="F228" s="165" t="s">
        <v>370</v>
      </c>
      <c r="G228" s="197">
        <f>'Приложение 5'!F227</f>
        <v>272580</v>
      </c>
      <c r="H228" s="197">
        <f>'Приложение 5'!G227</f>
        <v>272580</v>
      </c>
      <c r="I228" s="197">
        <f>'Приложение 5'!H227</f>
        <v>272580</v>
      </c>
    </row>
    <row r="229" spans="1:9" s="211" customFormat="1" ht="30" x14ac:dyDescent="0.2">
      <c r="A229" s="121" t="s">
        <v>347</v>
      </c>
      <c r="B229" s="155">
        <v>701</v>
      </c>
      <c r="C229" s="165" t="s">
        <v>436</v>
      </c>
      <c r="D229" s="165" t="s">
        <v>417</v>
      </c>
      <c r="E229" s="165" t="s">
        <v>818</v>
      </c>
      <c r="F229" s="165" t="s">
        <v>373</v>
      </c>
      <c r="G229" s="197">
        <f>'Приложение 5'!F228</f>
        <v>1268924.6200000001</v>
      </c>
      <c r="H229" s="197">
        <f>'Приложение 5'!G228</f>
        <v>1268924.6200000001</v>
      </c>
      <c r="I229" s="197">
        <f>'Приложение 5'!H228</f>
        <v>1268924.6200000001</v>
      </c>
    </row>
    <row r="230" spans="1:9" s="211" customFormat="1" ht="15" x14ac:dyDescent="0.2">
      <c r="A230" s="121" t="s">
        <v>348</v>
      </c>
      <c r="B230" s="155">
        <v>701</v>
      </c>
      <c r="C230" s="165" t="s">
        <v>436</v>
      </c>
      <c r="D230" s="165" t="s">
        <v>417</v>
      </c>
      <c r="E230" s="165" t="s">
        <v>818</v>
      </c>
      <c r="F230" s="165" t="s">
        <v>375</v>
      </c>
      <c r="G230" s="197">
        <f>'Приложение 5'!F229</f>
        <v>1454395.38</v>
      </c>
      <c r="H230" s="197">
        <f>'Приложение 5'!G229</f>
        <v>1454395.38</v>
      </c>
      <c r="I230" s="197">
        <f>'Приложение 5'!H229</f>
        <v>1454395.38</v>
      </c>
    </row>
    <row r="231" spans="1:9" s="211" customFormat="1" x14ac:dyDescent="0.25">
      <c r="A231" s="134" t="s">
        <v>374</v>
      </c>
      <c r="B231" s="155">
        <v>701</v>
      </c>
      <c r="C231" s="165" t="s">
        <v>436</v>
      </c>
      <c r="D231" s="163" t="s">
        <v>417</v>
      </c>
      <c r="E231" s="163" t="s">
        <v>836</v>
      </c>
      <c r="F231" s="163"/>
      <c r="G231" s="213">
        <f>G232+G236</f>
        <v>4615496</v>
      </c>
      <c r="H231" s="213">
        <f t="shared" ref="H231:I231" si="89">H232+H236</f>
        <v>3378195.83</v>
      </c>
      <c r="I231" s="213">
        <f t="shared" si="89"/>
        <v>4167343.44</v>
      </c>
    </row>
    <row r="232" spans="1:9" s="211" customFormat="1" ht="15" x14ac:dyDescent="0.2">
      <c r="A232" s="121" t="s">
        <v>816</v>
      </c>
      <c r="B232" s="155">
        <v>701</v>
      </c>
      <c r="C232" s="165" t="s">
        <v>436</v>
      </c>
      <c r="D232" s="165" t="s">
        <v>417</v>
      </c>
      <c r="E232" s="165" t="s">
        <v>838</v>
      </c>
      <c r="F232" s="165"/>
      <c r="G232" s="197">
        <f>SUM(G233:G235)</f>
        <v>2199496</v>
      </c>
      <c r="H232" s="197">
        <f t="shared" ref="H232:I232" si="90">SUM(H233:H235)</f>
        <v>998195.83</v>
      </c>
      <c r="I232" s="197">
        <f t="shared" si="90"/>
        <v>1787343.44</v>
      </c>
    </row>
    <row r="233" spans="1:9" s="210" customFormat="1" ht="75" x14ac:dyDescent="0.2">
      <c r="A233" s="121" t="s">
        <v>346</v>
      </c>
      <c r="B233" s="155">
        <v>701</v>
      </c>
      <c r="C233" s="165" t="s">
        <v>436</v>
      </c>
      <c r="D233" s="165" t="s">
        <v>417</v>
      </c>
      <c r="E233" s="165" t="s">
        <v>838</v>
      </c>
      <c r="F233" s="165" t="s">
        <v>370</v>
      </c>
      <c r="G233" s="197">
        <f>'Приложение 5'!F232</f>
        <v>0</v>
      </c>
      <c r="H233" s="197">
        <f>'Приложение 5'!G232</f>
        <v>0</v>
      </c>
      <c r="I233" s="197">
        <f>'Приложение 5'!H232</f>
        <v>218117.49</v>
      </c>
    </row>
    <row r="234" spans="1:9" s="211" customFormat="1" ht="30" x14ac:dyDescent="0.2">
      <c r="A234" s="121" t="s">
        <v>347</v>
      </c>
      <c r="B234" s="155">
        <v>701</v>
      </c>
      <c r="C234" s="165" t="s">
        <v>436</v>
      </c>
      <c r="D234" s="165" t="s">
        <v>417</v>
      </c>
      <c r="E234" s="165" t="s">
        <v>838</v>
      </c>
      <c r="F234" s="165" t="s">
        <v>373</v>
      </c>
      <c r="G234" s="197">
        <f>'Приложение 5'!F233</f>
        <v>1959496</v>
      </c>
      <c r="H234" s="197">
        <f>'Приложение 5'!G233</f>
        <v>998195.83</v>
      </c>
      <c r="I234" s="197">
        <f>'Приложение 5'!H233</f>
        <v>1569225.95</v>
      </c>
    </row>
    <row r="235" spans="1:9" s="211" customFormat="1" ht="15" x14ac:dyDescent="0.2">
      <c r="A235" s="121" t="s">
        <v>348</v>
      </c>
      <c r="B235" s="155">
        <v>701</v>
      </c>
      <c r="C235" s="165" t="s">
        <v>436</v>
      </c>
      <c r="D235" s="165" t="s">
        <v>417</v>
      </c>
      <c r="E235" s="165" t="s">
        <v>838</v>
      </c>
      <c r="F235" s="165" t="s">
        <v>375</v>
      </c>
      <c r="G235" s="197">
        <f>'Приложение 5'!F234</f>
        <v>240000</v>
      </c>
      <c r="H235" s="197">
        <f>'Приложение 5'!G234</f>
        <v>0</v>
      </c>
      <c r="I235" s="197">
        <f>'Приложение 5'!H234</f>
        <v>0</v>
      </c>
    </row>
    <row r="236" spans="1:9" s="211" customFormat="1" ht="15" x14ac:dyDescent="0.2">
      <c r="A236" s="121" t="s">
        <v>812</v>
      </c>
      <c r="B236" s="155">
        <v>701</v>
      </c>
      <c r="C236" s="165" t="s">
        <v>436</v>
      </c>
      <c r="D236" s="165" t="s">
        <v>417</v>
      </c>
      <c r="E236" s="165" t="s">
        <v>837</v>
      </c>
      <c r="F236" s="165"/>
      <c r="G236" s="197">
        <f>G237</f>
        <v>2416000</v>
      </c>
      <c r="H236" s="197">
        <f t="shared" ref="H236:I236" si="91">H237</f>
        <v>2380000</v>
      </c>
      <c r="I236" s="197">
        <f t="shared" si="91"/>
        <v>2380000</v>
      </c>
    </row>
    <row r="237" spans="1:9" s="211" customFormat="1" ht="15" x14ac:dyDescent="0.2">
      <c r="A237" s="121" t="s">
        <v>348</v>
      </c>
      <c r="B237" s="155">
        <v>701</v>
      </c>
      <c r="C237" s="165" t="s">
        <v>436</v>
      </c>
      <c r="D237" s="165" t="s">
        <v>417</v>
      </c>
      <c r="E237" s="165" t="s">
        <v>837</v>
      </c>
      <c r="F237" s="165" t="s">
        <v>375</v>
      </c>
      <c r="G237" s="197">
        <f>'Приложение 5'!F236</f>
        <v>2416000</v>
      </c>
      <c r="H237" s="197">
        <f>'Приложение 5'!G236</f>
        <v>2380000</v>
      </c>
      <c r="I237" s="197">
        <f>'Приложение 5'!H236</f>
        <v>2380000</v>
      </c>
    </row>
    <row r="238" spans="1:9" s="210" customFormat="1" x14ac:dyDescent="0.25">
      <c r="A238" s="134" t="s">
        <v>402</v>
      </c>
      <c r="B238" s="158">
        <v>701</v>
      </c>
      <c r="C238" s="163" t="s">
        <v>436</v>
      </c>
      <c r="D238" s="163" t="s">
        <v>417</v>
      </c>
      <c r="E238" s="163" t="s">
        <v>403</v>
      </c>
      <c r="F238" s="165"/>
      <c r="G238" s="213">
        <f>G239+G241</f>
        <v>5043844.9399999995</v>
      </c>
      <c r="H238" s="213">
        <f t="shared" ref="H238:I238" si="92">H239+H241</f>
        <v>5043844.9399999995</v>
      </c>
      <c r="I238" s="213">
        <f t="shared" si="92"/>
        <v>5043844.9399999995</v>
      </c>
    </row>
    <row r="239" spans="1:9" s="211" customFormat="1" ht="30.75" x14ac:dyDescent="0.25">
      <c r="A239" s="121" t="s">
        <v>404</v>
      </c>
      <c r="B239" s="158">
        <v>701</v>
      </c>
      <c r="C239" s="165" t="s">
        <v>436</v>
      </c>
      <c r="D239" s="165" t="s">
        <v>417</v>
      </c>
      <c r="E239" s="165" t="s">
        <v>405</v>
      </c>
      <c r="F239" s="165"/>
      <c r="G239" s="197">
        <f>G240</f>
        <v>3630536.94</v>
      </c>
      <c r="H239" s="197">
        <f t="shared" ref="H239:I239" si="93">H240</f>
        <v>3630536.94</v>
      </c>
      <c r="I239" s="197">
        <f t="shared" si="93"/>
        <v>3630536.94</v>
      </c>
    </row>
    <row r="240" spans="1:9" s="211" customFormat="1" ht="75.75" x14ac:dyDescent="0.25">
      <c r="A240" s="121" t="s">
        <v>346</v>
      </c>
      <c r="B240" s="158">
        <v>701</v>
      </c>
      <c r="C240" s="165" t="s">
        <v>436</v>
      </c>
      <c r="D240" s="165" t="s">
        <v>417</v>
      </c>
      <c r="E240" s="165" t="s">
        <v>405</v>
      </c>
      <c r="F240" s="165" t="s">
        <v>370</v>
      </c>
      <c r="G240" s="197">
        <f>'Приложение 5'!F239</f>
        <v>3630536.94</v>
      </c>
      <c r="H240" s="197">
        <f>'Приложение 5'!G239</f>
        <v>3630536.94</v>
      </c>
      <c r="I240" s="197">
        <f>'Приложение 5'!H239</f>
        <v>3630536.94</v>
      </c>
    </row>
    <row r="241" spans="1:9" s="210" customFormat="1" x14ac:dyDescent="0.25">
      <c r="A241" s="121" t="s">
        <v>422</v>
      </c>
      <c r="B241" s="158">
        <v>701</v>
      </c>
      <c r="C241" s="165" t="s">
        <v>436</v>
      </c>
      <c r="D241" s="165" t="s">
        <v>417</v>
      </c>
      <c r="E241" s="165" t="s">
        <v>423</v>
      </c>
      <c r="F241" s="165"/>
      <c r="G241" s="166">
        <f>G242</f>
        <v>1413308</v>
      </c>
      <c r="H241" s="166">
        <f t="shared" ref="H241:I241" si="94">H242</f>
        <v>1413308</v>
      </c>
      <c r="I241" s="166">
        <f t="shared" si="94"/>
        <v>1413308</v>
      </c>
    </row>
    <row r="242" spans="1:9" s="211" customFormat="1" x14ac:dyDescent="0.25">
      <c r="A242" s="121" t="s">
        <v>348</v>
      </c>
      <c r="B242" s="158">
        <v>701</v>
      </c>
      <c r="C242" s="165" t="s">
        <v>436</v>
      </c>
      <c r="D242" s="165" t="s">
        <v>417</v>
      </c>
      <c r="E242" s="165" t="s">
        <v>423</v>
      </c>
      <c r="F242" s="165" t="s">
        <v>375</v>
      </c>
      <c r="G242" s="166">
        <f>'Приложение 5'!F241</f>
        <v>1413308</v>
      </c>
      <c r="H242" s="166">
        <f>'Приложение 5'!G241</f>
        <v>1413308</v>
      </c>
      <c r="I242" s="166">
        <f>'Приложение 5'!H241</f>
        <v>1413308</v>
      </c>
    </row>
    <row r="243" spans="1:9" s="211" customFormat="1" x14ac:dyDescent="0.25">
      <c r="A243" s="134" t="s">
        <v>471</v>
      </c>
      <c r="B243" s="158">
        <v>701</v>
      </c>
      <c r="C243" s="163" t="s">
        <v>421</v>
      </c>
      <c r="D243" s="163"/>
      <c r="E243" s="163"/>
      <c r="F243" s="163"/>
      <c r="G243" s="164">
        <f>G244+G256</f>
        <v>174077333.38</v>
      </c>
      <c r="H243" s="164">
        <f t="shared" ref="H243:I243" si="95">H244+H256</f>
        <v>143956490.74000001</v>
      </c>
      <c r="I243" s="164">
        <f t="shared" si="95"/>
        <v>143956490.74000001</v>
      </c>
    </row>
    <row r="244" spans="1:9" s="210" customFormat="1" x14ac:dyDescent="0.25">
      <c r="A244" s="134" t="s">
        <v>472</v>
      </c>
      <c r="B244" s="158">
        <v>701</v>
      </c>
      <c r="C244" s="163" t="s">
        <v>421</v>
      </c>
      <c r="D244" s="163" t="s">
        <v>399</v>
      </c>
      <c r="E244" s="163"/>
      <c r="F244" s="163"/>
      <c r="G244" s="169">
        <f>G245+G253</f>
        <v>166477333.38</v>
      </c>
      <c r="H244" s="169">
        <f t="shared" ref="H244:I244" si="96">H245+H253</f>
        <v>135956490.74000001</v>
      </c>
      <c r="I244" s="169">
        <f t="shared" si="96"/>
        <v>135956490.74000001</v>
      </c>
    </row>
    <row r="245" spans="1:9" s="214" customFormat="1" ht="31.5" x14ac:dyDescent="0.25">
      <c r="A245" s="134" t="s">
        <v>385</v>
      </c>
      <c r="B245" s="158">
        <v>701</v>
      </c>
      <c r="C245" s="163" t="s">
        <v>421</v>
      </c>
      <c r="D245" s="163" t="s">
        <v>399</v>
      </c>
      <c r="E245" s="163" t="s">
        <v>819</v>
      </c>
      <c r="F245" s="163"/>
      <c r="G245" s="167">
        <f>G246+G249</f>
        <v>135470526.62</v>
      </c>
      <c r="H245" s="167">
        <f t="shared" ref="H245:I245" si="97">H246+H249</f>
        <v>135956490.74000001</v>
      </c>
      <c r="I245" s="167">
        <f t="shared" si="97"/>
        <v>135956490.74000001</v>
      </c>
    </row>
    <row r="246" spans="1:9" s="210" customFormat="1" x14ac:dyDescent="0.25">
      <c r="A246" s="121" t="s">
        <v>816</v>
      </c>
      <c r="B246" s="158">
        <v>701</v>
      </c>
      <c r="C246" s="165" t="s">
        <v>421</v>
      </c>
      <c r="D246" s="165" t="s">
        <v>399</v>
      </c>
      <c r="E246" s="165" t="s">
        <v>820</v>
      </c>
      <c r="F246" s="165"/>
      <c r="G246" s="167">
        <f>SUM(G247:G248)</f>
        <v>7700000</v>
      </c>
      <c r="H246" s="167">
        <f t="shared" ref="H246:I246" si="98">SUM(H247:H248)</f>
        <v>8000000</v>
      </c>
      <c r="I246" s="167">
        <f t="shared" si="98"/>
        <v>8000000</v>
      </c>
    </row>
    <row r="247" spans="1:9" s="210" customFormat="1" ht="75" x14ac:dyDescent="0.2">
      <c r="A247" s="121" t="s">
        <v>346</v>
      </c>
      <c r="B247" s="155">
        <v>701</v>
      </c>
      <c r="C247" s="165" t="s">
        <v>421</v>
      </c>
      <c r="D247" s="165" t="s">
        <v>399</v>
      </c>
      <c r="E247" s="165" t="s">
        <v>820</v>
      </c>
      <c r="F247" s="165" t="s">
        <v>370</v>
      </c>
      <c r="G247" s="167">
        <f>'Приложение 5'!F246</f>
        <v>450000</v>
      </c>
      <c r="H247" s="167">
        <f>'Приложение 5'!G246</f>
        <v>350000</v>
      </c>
      <c r="I247" s="167">
        <f>'Приложение 5'!H246</f>
        <v>350000</v>
      </c>
    </row>
    <row r="248" spans="1:9" s="210" customFormat="1" ht="30" x14ac:dyDescent="0.2">
      <c r="A248" s="121" t="s">
        <v>347</v>
      </c>
      <c r="B248" s="155">
        <v>701</v>
      </c>
      <c r="C248" s="165" t="s">
        <v>421</v>
      </c>
      <c r="D248" s="165" t="s">
        <v>399</v>
      </c>
      <c r="E248" s="165" t="s">
        <v>820</v>
      </c>
      <c r="F248" s="165" t="s">
        <v>373</v>
      </c>
      <c r="G248" s="167">
        <f>'Приложение 5'!F247</f>
        <v>7250000</v>
      </c>
      <c r="H248" s="167">
        <f>'Приложение 5'!G247</f>
        <v>7650000</v>
      </c>
      <c r="I248" s="167">
        <f>'Приложение 5'!H247</f>
        <v>7650000</v>
      </c>
    </row>
    <row r="249" spans="1:9" s="210" customFormat="1" ht="15" x14ac:dyDescent="0.2">
      <c r="A249" s="121" t="s">
        <v>812</v>
      </c>
      <c r="B249" s="155">
        <v>701</v>
      </c>
      <c r="C249" s="165" t="s">
        <v>421</v>
      </c>
      <c r="D249" s="165" t="s">
        <v>399</v>
      </c>
      <c r="E249" s="165" t="s">
        <v>821</v>
      </c>
      <c r="F249" s="165"/>
      <c r="G249" s="167">
        <f>SUM(G250:G252)</f>
        <v>127770526.61999999</v>
      </c>
      <c r="H249" s="167">
        <f t="shared" ref="H249:I249" si="99">SUM(H250:H252)</f>
        <v>127956490.73999999</v>
      </c>
      <c r="I249" s="167">
        <f t="shared" si="99"/>
        <v>127956490.73999999</v>
      </c>
    </row>
    <row r="250" spans="1:9" s="211" customFormat="1" ht="75" x14ac:dyDescent="0.2">
      <c r="A250" s="121" t="s">
        <v>346</v>
      </c>
      <c r="B250" s="155">
        <v>701</v>
      </c>
      <c r="C250" s="165" t="s">
        <v>421</v>
      </c>
      <c r="D250" s="165" t="s">
        <v>399</v>
      </c>
      <c r="E250" s="165" t="s">
        <v>821</v>
      </c>
      <c r="F250" s="165" t="s">
        <v>370</v>
      </c>
      <c r="G250" s="167">
        <f>'Приложение 5'!F249</f>
        <v>100773564.31999999</v>
      </c>
      <c r="H250" s="167">
        <f>'Приложение 5'!G249</f>
        <v>100511155.94</v>
      </c>
      <c r="I250" s="167">
        <f>'Приложение 5'!H249</f>
        <v>100511155.94</v>
      </c>
    </row>
    <row r="251" spans="1:9" s="211" customFormat="1" ht="30" x14ac:dyDescent="0.2">
      <c r="A251" s="121" t="s">
        <v>347</v>
      </c>
      <c r="B251" s="155">
        <v>701</v>
      </c>
      <c r="C251" s="165" t="s">
        <v>421</v>
      </c>
      <c r="D251" s="165" t="s">
        <v>399</v>
      </c>
      <c r="E251" s="165" t="s">
        <v>821</v>
      </c>
      <c r="F251" s="165" t="s">
        <v>373</v>
      </c>
      <c r="G251" s="167">
        <f>'Приложение 5'!F250</f>
        <v>23998537.949999999</v>
      </c>
      <c r="H251" s="167">
        <f>'Приложение 5'!G250</f>
        <v>24446910.449999999</v>
      </c>
      <c r="I251" s="167">
        <f>'Приложение 5'!H250</f>
        <v>24446910.449999999</v>
      </c>
    </row>
    <row r="252" spans="1:9" s="211" customFormat="1" ht="15" x14ac:dyDescent="0.2">
      <c r="A252" s="121" t="s">
        <v>349</v>
      </c>
      <c r="B252" s="155">
        <v>701</v>
      </c>
      <c r="C252" s="165" t="s">
        <v>421</v>
      </c>
      <c r="D252" s="165" t="s">
        <v>399</v>
      </c>
      <c r="E252" s="165" t="s">
        <v>821</v>
      </c>
      <c r="F252" s="165" t="s">
        <v>371</v>
      </c>
      <c r="G252" s="167">
        <f>'Приложение 5'!F251</f>
        <v>2998424.35</v>
      </c>
      <c r="H252" s="167">
        <f>'Приложение 5'!G251</f>
        <v>2998424.35</v>
      </c>
      <c r="I252" s="167">
        <f>'Приложение 5'!H251</f>
        <v>2998424.35</v>
      </c>
    </row>
    <row r="253" spans="1:9" s="211" customFormat="1" x14ac:dyDescent="0.25">
      <c r="A253" s="134" t="s">
        <v>402</v>
      </c>
      <c r="B253" s="158">
        <v>701</v>
      </c>
      <c r="C253" s="163" t="s">
        <v>421</v>
      </c>
      <c r="D253" s="163" t="s">
        <v>399</v>
      </c>
      <c r="E253" s="163" t="s">
        <v>403</v>
      </c>
      <c r="F253" s="163"/>
      <c r="G253" s="169">
        <f>G254</f>
        <v>31006806.759999998</v>
      </c>
      <c r="H253" s="169">
        <f t="shared" ref="H253:I254" si="100">H254</f>
        <v>0</v>
      </c>
      <c r="I253" s="169">
        <f t="shared" si="100"/>
        <v>0</v>
      </c>
    </row>
    <row r="254" spans="1:9" s="211" customFormat="1" ht="15" x14ac:dyDescent="0.2">
      <c r="A254" s="121" t="s">
        <v>422</v>
      </c>
      <c r="B254" s="155">
        <v>701</v>
      </c>
      <c r="C254" s="165" t="s">
        <v>421</v>
      </c>
      <c r="D254" s="165" t="s">
        <v>399</v>
      </c>
      <c r="E254" s="165" t="s">
        <v>423</v>
      </c>
      <c r="F254" s="165"/>
      <c r="G254" s="167">
        <f>G255</f>
        <v>31006806.759999998</v>
      </c>
      <c r="H254" s="167">
        <f t="shared" si="100"/>
        <v>0</v>
      </c>
      <c r="I254" s="167">
        <f t="shared" si="100"/>
        <v>0</v>
      </c>
    </row>
    <row r="255" spans="1:9" s="210" customFormat="1" ht="30" x14ac:dyDescent="0.2">
      <c r="A255" s="121" t="s">
        <v>347</v>
      </c>
      <c r="B255" s="155">
        <v>701</v>
      </c>
      <c r="C255" s="165" t="s">
        <v>421</v>
      </c>
      <c r="D255" s="165" t="s">
        <v>399</v>
      </c>
      <c r="E255" s="165" t="s">
        <v>423</v>
      </c>
      <c r="F255" s="165" t="s">
        <v>373</v>
      </c>
      <c r="G255" s="166">
        <f>'Приложение 5'!F254</f>
        <v>31006806.759999998</v>
      </c>
      <c r="H255" s="166">
        <f>'Приложение 5'!G254</f>
        <v>0</v>
      </c>
      <c r="I255" s="166">
        <f>'Приложение 5'!H254</f>
        <v>0</v>
      </c>
    </row>
    <row r="256" spans="1:9" s="210" customFormat="1" x14ac:dyDescent="0.25">
      <c r="A256" s="134" t="s">
        <v>502</v>
      </c>
      <c r="B256" s="158">
        <v>701</v>
      </c>
      <c r="C256" s="163" t="s">
        <v>421</v>
      </c>
      <c r="D256" s="163" t="s">
        <v>401</v>
      </c>
      <c r="E256" s="163"/>
      <c r="F256" s="163"/>
      <c r="G256" s="164">
        <f>G257</f>
        <v>7600000</v>
      </c>
      <c r="H256" s="164">
        <f t="shared" ref="H256:I257" si="101">H257</f>
        <v>8000000</v>
      </c>
      <c r="I256" s="164">
        <f t="shared" si="101"/>
        <v>8000000</v>
      </c>
    </row>
    <row r="257" spans="1:9" s="211" customFormat="1" ht="31.5" x14ac:dyDescent="0.25">
      <c r="A257" s="134" t="s">
        <v>385</v>
      </c>
      <c r="B257" s="158">
        <v>701</v>
      </c>
      <c r="C257" s="163" t="s">
        <v>421</v>
      </c>
      <c r="D257" s="163" t="s">
        <v>401</v>
      </c>
      <c r="E257" s="163" t="s">
        <v>819</v>
      </c>
      <c r="F257" s="163"/>
      <c r="G257" s="164">
        <f>G258</f>
        <v>7600000</v>
      </c>
      <c r="H257" s="164">
        <f t="shared" si="101"/>
        <v>8000000</v>
      </c>
      <c r="I257" s="164">
        <f t="shared" si="101"/>
        <v>8000000</v>
      </c>
    </row>
    <row r="258" spans="1:9" s="211" customFormat="1" x14ac:dyDescent="0.25">
      <c r="A258" s="121" t="s">
        <v>816</v>
      </c>
      <c r="B258" s="158">
        <v>701</v>
      </c>
      <c r="C258" s="165" t="s">
        <v>421</v>
      </c>
      <c r="D258" s="165" t="s">
        <v>401</v>
      </c>
      <c r="E258" s="165" t="s">
        <v>820</v>
      </c>
      <c r="F258" s="165"/>
      <c r="G258" s="166">
        <f>SUM(G259:G260)</f>
        <v>7600000</v>
      </c>
      <c r="H258" s="166">
        <f t="shared" ref="H258:I258" si="102">SUM(H259:H260)</f>
        <v>8000000</v>
      </c>
      <c r="I258" s="166">
        <f t="shared" si="102"/>
        <v>8000000</v>
      </c>
    </row>
    <row r="259" spans="1:9" s="211" customFormat="1" ht="75.75" x14ac:dyDescent="0.25">
      <c r="A259" s="121" t="s">
        <v>346</v>
      </c>
      <c r="B259" s="158">
        <v>701</v>
      </c>
      <c r="C259" s="165" t="s">
        <v>421</v>
      </c>
      <c r="D259" s="165" t="s">
        <v>401</v>
      </c>
      <c r="E259" s="165" t="s">
        <v>820</v>
      </c>
      <c r="F259" s="165" t="s">
        <v>370</v>
      </c>
      <c r="G259" s="166">
        <f>'Приложение 5'!F258</f>
        <v>450000</v>
      </c>
      <c r="H259" s="166">
        <f>'Приложение 5'!G258</f>
        <v>350000</v>
      </c>
      <c r="I259" s="166">
        <f>'Приложение 5'!H258</f>
        <v>350000</v>
      </c>
    </row>
    <row r="260" spans="1:9" s="210" customFormat="1" ht="30.75" x14ac:dyDescent="0.25">
      <c r="A260" s="121" t="s">
        <v>347</v>
      </c>
      <c r="B260" s="158">
        <v>701</v>
      </c>
      <c r="C260" s="165" t="s">
        <v>421</v>
      </c>
      <c r="D260" s="165" t="s">
        <v>401</v>
      </c>
      <c r="E260" s="165" t="s">
        <v>820</v>
      </c>
      <c r="F260" s="165" t="s">
        <v>373</v>
      </c>
      <c r="G260" s="166">
        <f>'Приложение 5'!F259</f>
        <v>7150000</v>
      </c>
      <c r="H260" s="166">
        <f>'Приложение 5'!G259</f>
        <v>7650000</v>
      </c>
      <c r="I260" s="166">
        <f>'Приложение 5'!H259</f>
        <v>7650000</v>
      </c>
    </row>
    <row r="261" spans="1:9" s="211" customFormat="1" ht="63" x14ac:dyDescent="0.25">
      <c r="A261" s="176" t="s">
        <v>475</v>
      </c>
      <c r="B261" s="158">
        <v>701</v>
      </c>
      <c r="C261" s="218" t="s">
        <v>476</v>
      </c>
      <c r="D261" s="218"/>
      <c r="E261" s="218"/>
      <c r="F261" s="219"/>
      <c r="G261" s="164">
        <f>G262</f>
        <v>349511490.73000002</v>
      </c>
      <c r="H261" s="164">
        <f t="shared" ref="H261:I264" si="103">H262</f>
        <v>0</v>
      </c>
      <c r="I261" s="164">
        <f t="shared" si="103"/>
        <v>0</v>
      </c>
    </row>
    <row r="262" spans="1:9" s="210" customFormat="1" ht="31.5" x14ac:dyDescent="0.25">
      <c r="A262" s="179" t="s">
        <v>477</v>
      </c>
      <c r="B262" s="158">
        <v>701</v>
      </c>
      <c r="C262" s="218" t="s">
        <v>476</v>
      </c>
      <c r="D262" s="218" t="s">
        <v>409</v>
      </c>
      <c r="E262" s="218"/>
      <c r="F262" s="219"/>
      <c r="G262" s="164">
        <f>G263</f>
        <v>349511490.73000002</v>
      </c>
      <c r="H262" s="164">
        <f t="shared" si="103"/>
        <v>0</v>
      </c>
      <c r="I262" s="164">
        <f t="shared" si="103"/>
        <v>0</v>
      </c>
    </row>
    <row r="263" spans="1:9" s="210" customFormat="1" x14ac:dyDescent="0.25">
      <c r="A263" s="134" t="s">
        <v>402</v>
      </c>
      <c r="B263" s="158">
        <v>701</v>
      </c>
      <c r="C263" s="218" t="s">
        <v>476</v>
      </c>
      <c r="D263" s="218" t="s">
        <v>409</v>
      </c>
      <c r="E263" s="218" t="s">
        <v>403</v>
      </c>
      <c r="F263" s="219"/>
      <c r="G263" s="164">
        <f>G264</f>
        <v>349511490.73000002</v>
      </c>
      <c r="H263" s="164">
        <f t="shared" si="103"/>
        <v>0</v>
      </c>
      <c r="I263" s="164">
        <f t="shared" si="103"/>
        <v>0</v>
      </c>
    </row>
    <row r="264" spans="1:9" s="210" customFormat="1" ht="15" x14ac:dyDescent="0.2">
      <c r="A264" s="121" t="s">
        <v>478</v>
      </c>
      <c r="B264" s="155">
        <v>701</v>
      </c>
      <c r="C264" s="221" t="s">
        <v>476</v>
      </c>
      <c r="D264" s="221" t="s">
        <v>409</v>
      </c>
      <c r="E264" s="221" t="s">
        <v>479</v>
      </c>
      <c r="F264" s="222"/>
      <c r="G264" s="166">
        <f>G265</f>
        <v>349511490.73000002</v>
      </c>
      <c r="H264" s="166">
        <f t="shared" si="103"/>
        <v>0</v>
      </c>
      <c r="I264" s="166">
        <f t="shared" si="103"/>
        <v>0</v>
      </c>
    </row>
    <row r="265" spans="1:9" s="198" customFormat="1" x14ac:dyDescent="0.25">
      <c r="A265" s="220" t="s">
        <v>478</v>
      </c>
      <c r="B265" s="158">
        <v>701</v>
      </c>
      <c r="C265" s="221" t="s">
        <v>476</v>
      </c>
      <c r="D265" s="221" t="s">
        <v>409</v>
      </c>
      <c r="E265" s="221" t="s">
        <v>479</v>
      </c>
      <c r="F265" s="222" t="s">
        <v>482</v>
      </c>
      <c r="G265" s="166">
        <f>'Приложение 5'!F264</f>
        <v>349511490.73000002</v>
      </c>
      <c r="H265" s="166">
        <f>'Приложение 5'!G264</f>
        <v>0</v>
      </c>
      <c r="I265" s="166">
        <f>'Приложение 5'!H264</f>
        <v>0</v>
      </c>
    </row>
  </sheetData>
  <autoFilter ref="A15:I265"/>
  <mergeCells count="1">
    <mergeCell ref="A12:I12"/>
  </mergeCells>
  <pageMargins left="0.70866141732283472" right="0.70866141732283472" top="0.74803149606299213" bottom="0.74803149606299213" header="0.31496062992125984" footer="0.31496062992125984"/>
  <pageSetup paperSize="9" scale="51" fitToHeight="2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9"/>
  <sheetViews>
    <sheetView zoomScaleNormal="100" workbookViewId="0">
      <selection activeCell="A5" sqref="A5"/>
    </sheetView>
  </sheetViews>
  <sheetFormatPr defaultRowHeight="15" x14ac:dyDescent="0.25"/>
  <cols>
    <col min="1" max="1" width="67.140625" style="2" customWidth="1"/>
    <col min="2" max="2" width="8.140625" style="225" customWidth="1"/>
    <col min="3" max="3" width="6.140625" style="225" customWidth="1"/>
    <col min="4" max="4" width="6.5703125" style="225" customWidth="1"/>
    <col min="5" max="5" width="15.42578125" style="102" customWidth="1"/>
    <col min="6" max="6" width="7" style="226" customWidth="1"/>
    <col min="7" max="7" width="14.5703125" style="226" customWidth="1"/>
    <col min="8" max="8" width="17.28515625" style="227" bestFit="1" customWidth="1"/>
    <col min="9" max="9" width="17.28515625" style="227" customWidth="1"/>
    <col min="10" max="11" width="17.7109375" style="227" customWidth="1"/>
    <col min="12" max="12" width="15" style="103" bestFit="1" customWidth="1"/>
    <col min="13" max="13" width="16.85546875" style="1" customWidth="1"/>
    <col min="14" max="15" width="19.42578125" style="1" customWidth="1"/>
    <col min="16" max="258" width="9.140625" style="1"/>
    <col min="259" max="259" width="71.5703125" style="1" customWidth="1"/>
    <col min="260" max="260" width="6.140625" style="1" customWidth="1"/>
    <col min="261" max="261" width="7.42578125" style="1" bestFit="1" customWidth="1"/>
    <col min="262" max="262" width="16.5703125" style="1" customWidth="1"/>
    <col min="263" max="263" width="8.140625" style="1" bestFit="1" customWidth="1"/>
    <col min="264" max="264" width="19.28515625" style="1" customWidth="1"/>
    <col min="265" max="266" width="0" style="1" hidden="1" customWidth="1"/>
    <col min="267" max="267" width="15.42578125" style="1" bestFit="1" customWidth="1"/>
    <col min="268" max="268" width="15" style="1" bestFit="1" customWidth="1"/>
    <col min="269" max="269" width="15" style="1" customWidth="1"/>
    <col min="270" max="270" width="9.7109375" style="1" bestFit="1" customWidth="1"/>
    <col min="271" max="514" width="9.140625" style="1"/>
    <col min="515" max="515" width="71.5703125" style="1" customWidth="1"/>
    <col min="516" max="516" width="6.140625" style="1" customWidth="1"/>
    <col min="517" max="517" width="7.42578125" style="1" bestFit="1" customWidth="1"/>
    <col min="518" max="518" width="16.5703125" style="1" customWidth="1"/>
    <col min="519" max="519" width="8.140625" style="1" bestFit="1" customWidth="1"/>
    <col min="520" max="520" width="19.28515625" style="1" customWidth="1"/>
    <col min="521" max="522" width="0" style="1" hidden="1" customWidth="1"/>
    <col min="523" max="523" width="15.42578125" style="1" bestFit="1" customWidth="1"/>
    <col min="524" max="524" width="15" style="1" bestFit="1" customWidth="1"/>
    <col min="525" max="525" width="15" style="1" customWidth="1"/>
    <col min="526" max="526" width="9.7109375" style="1" bestFit="1" customWidth="1"/>
    <col min="527" max="770" width="9.140625" style="1"/>
    <col min="771" max="771" width="71.5703125" style="1" customWidth="1"/>
    <col min="772" max="772" width="6.140625" style="1" customWidth="1"/>
    <col min="773" max="773" width="7.42578125" style="1" bestFit="1" customWidth="1"/>
    <col min="774" max="774" width="16.5703125" style="1" customWidth="1"/>
    <col min="775" max="775" width="8.140625" style="1" bestFit="1" customWidth="1"/>
    <col min="776" max="776" width="19.28515625" style="1" customWidth="1"/>
    <col min="777" max="778" width="0" style="1" hidden="1" customWidth="1"/>
    <col min="779" max="779" width="15.42578125" style="1" bestFit="1" customWidth="1"/>
    <col min="780" max="780" width="15" style="1" bestFit="1" customWidth="1"/>
    <col min="781" max="781" width="15" style="1" customWidth="1"/>
    <col min="782" max="782" width="9.7109375" style="1" bestFit="1" customWidth="1"/>
    <col min="783" max="1026" width="9.140625" style="1"/>
    <col min="1027" max="1027" width="71.5703125" style="1" customWidth="1"/>
    <col min="1028" max="1028" width="6.140625" style="1" customWidth="1"/>
    <col min="1029" max="1029" width="7.42578125" style="1" bestFit="1" customWidth="1"/>
    <col min="1030" max="1030" width="16.5703125" style="1" customWidth="1"/>
    <col min="1031" max="1031" width="8.140625" style="1" bestFit="1" customWidth="1"/>
    <col min="1032" max="1032" width="19.28515625" style="1" customWidth="1"/>
    <col min="1033" max="1034" width="0" style="1" hidden="1" customWidth="1"/>
    <col min="1035" max="1035" width="15.42578125" style="1" bestFit="1" customWidth="1"/>
    <col min="1036" max="1036" width="15" style="1" bestFit="1" customWidth="1"/>
    <col min="1037" max="1037" width="15" style="1" customWidth="1"/>
    <col min="1038" max="1038" width="9.7109375" style="1" bestFit="1" customWidth="1"/>
    <col min="1039" max="1282" width="9.140625" style="1"/>
    <col min="1283" max="1283" width="71.5703125" style="1" customWidth="1"/>
    <col min="1284" max="1284" width="6.140625" style="1" customWidth="1"/>
    <col min="1285" max="1285" width="7.42578125" style="1" bestFit="1" customWidth="1"/>
    <col min="1286" max="1286" width="16.5703125" style="1" customWidth="1"/>
    <col min="1287" max="1287" width="8.140625" style="1" bestFit="1" customWidth="1"/>
    <col min="1288" max="1288" width="19.28515625" style="1" customWidth="1"/>
    <col min="1289" max="1290" width="0" style="1" hidden="1" customWidth="1"/>
    <col min="1291" max="1291" width="15.42578125" style="1" bestFit="1" customWidth="1"/>
    <col min="1292" max="1292" width="15" style="1" bestFit="1" customWidth="1"/>
    <col min="1293" max="1293" width="15" style="1" customWidth="1"/>
    <col min="1294" max="1294" width="9.7109375" style="1" bestFit="1" customWidth="1"/>
    <col min="1295" max="1538" width="9.140625" style="1"/>
    <col min="1539" max="1539" width="71.5703125" style="1" customWidth="1"/>
    <col min="1540" max="1540" width="6.140625" style="1" customWidth="1"/>
    <col min="1541" max="1541" width="7.42578125" style="1" bestFit="1" customWidth="1"/>
    <col min="1542" max="1542" width="16.5703125" style="1" customWidth="1"/>
    <col min="1543" max="1543" width="8.140625" style="1" bestFit="1" customWidth="1"/>
    <col min="1544" max="1544" width="19.28515625" style="1" customWidth="1"/>
    <col min="1545" max="1546" width="0" style="1" hidden="1" customWidth="1"/>
    <col min="1547" max="1547" width="15.42578125" style="1" bestFit="1" customWidth="1"/>
    <col min="1548" max="1548" width="15" style="1" bestFit="1" customWidth="1"/>
    <col min="1549" max="1549" width="15" style="1" customWidth="1"/>
    <col min="1550" max="1550" width="9.7109375" style="1" bestFit="1" customWidth="1"/>
    <col min="1551" max="1794" width="9.140625" style="1"/>
    <col min="1795" max="1795" width="71.5703125" style="1" customWidth="1"/>
    <col min="1796" max="1796" width="6.140625" style="1" customWidth="1"/>
    <col min="1797" max="1797" width="7.42578125" style="1" bestFit="1" customWidth="1"/>
    <col min="1798" max="1798" width="16.5703125" style="1" customWidth="1"/>
    <col min="1799" max="1799" width="8.140625" style="1" bestFit="1" customWidth="1"/>
    <col min="1800" max="1800" width="19.28515625" style="1" customWidth="1"/>
    <col min="1801" max="1802" width="0" style="1" hidden="1" customWidth="1"/>
    <col min="1803" max="1803" width="15.42578125" style="1" bestFit="1" customWidth="1"/>
    <col min="1804" max="1804" width="15" style="1" bestFit="1" customWidth="1"/>
    <col min="1805" max="1805" width="15" style="1" customWidth="1"/>
    <col min="1806" max="1806" width="9.7109375" style="1" bestFit="1" customWidth="1"/>
    <col min="1807" max="2050" width="9.140625" style="1"/>
    <col min="2051" max="2051" width="71.5703125" style="1" customWidth="1"/>
    <col min="2052" max="2052" width="6.140625" style="1" customWidth="1"/>
    <col min="2053" max="2053" width="7.42578125" style="1" bestFit="1" customWidth="1"/>
    <col min="2054" max="2054" width="16.5703125" style="1" customWidth="1"/>
    <col min="2055" max="2055" width="8.140625" style="1" bestFit="1" customWidth="1"/>
    <col min="2056" max="2056" width="19.28515625" style="1" customWidth="1"/>
    <col min="2057" max="2058" width="0" style="1" hidden="1" customWidth="1"/>
    <col min="2059" max="2059" width="15.42578125" style="1" bestFit="1" customWidth="1"/>
    <col min="2060" max="2060" width="15" style="1" bestFit="1" customWidth="1"/>
    <col min="2061" max="2061" width="15" style="1" customWidth="1"/>
    <col min="2062" max="2062" width="9.7109375" style="1" bestFit="1" customWidth="1"/>
    <col min="2063" max="2306" width="9.140625" style="1"/>
    <col min="2307" max="2307" width="71.5703125" style="1" customWidth="1"/>
    <col min="2308" max="2308" width="6.140625" style="1" customWidth="1"/>
    <col min="2309" max="2309" width="7.42578125" style="1" bestFit="1" customWidth="1"/>
    <col min="2310" max="2310" width="16.5703125" style="1" customWidth="1"/>
    <col min="2311" max="2311" width="8.140625" style="1" bestFit="1" customWidth="1"/>
    <col min="2312" max="2312" width="19.28515625" style="1" customWidth="1"/>
    <col min="2313" max="2314" width="0" style="1" hidden="1" customWidth="1"/>
    <col min="2315" max="2315" width="15.42578125" style="1" bestFit="1" customWidth="1"/>
    <col min="2316" max="2316" width="15" style="1" bestFit="1" customWidth="1"/>
    <col min="2317" max="2317" width="15" style="1" customWidth="1"/>
    <col min="2318" max="2318" width="9.7109375" style="1" bestFit="1" customWidth="1"/>
    <col min="2319" max="2562" width="9.140625" style="1"/>
    <col min="2563" max="2563" width="71.5703125" style="1" customWidth="1"/>
    <col min="2564" max="2564" width="6.140625" style="1" customWidth="1"/>
    <col min="2565" max="2565" width="7.42578125" style="1" bestFit="1" customWidth="1"/>
    <col min="2566" max="2566" width="16.5703125" style="1" customWidth="1"/>
    <col min="2567" max="2567" width="8.140625" style="1" bestFit="1" customWidth="1"/>
    <col min="2568" max="2568" width="19.28515625" style="1" customWidth="1"/>
    <col min="2569" max="2570" width="0" style="1" hidden="1" customWidth="1"/>
    <col min="2571" max="2571" width="15.42578125" style="1" bestFit="1" customWidth="1"/>
    <col min="2572" max="2572" width="15" style="1" bestFit="1" customWidth="1"/>
    <col min="2573" max="2573" width="15" style="1" customWidth="1"/>
    <col min="2574" max="2574" width="9.7109375" style="1" bestFit="1" customWidth="1"/>
    <col min="2575" max="2818" width="9.140625" style="1"/>
    <col min="2819" max="2819" width="71.5703125" style="1" customWidth="1"/>
    <col min="2820" max="2820" width="6.140625" style="1" customWidth="1"/>
    <col min="2821" max="2821" width="7.42578125" style="1" bestFit="1" customWidth="1"/>
    <col min="2822" max="2822" width="16.5703125" style="1" customWidth="1"/>
    <col min="2823" max="2823" width="8.140625" style="1" bestFit="1" customWidth="1"/>
    <col min="2824" max="2824" width="19.28515625" style="1" customWidth="1"/>
    <col min="2825" max="2826" width="0" style="1" hidden="1" customWidth="1"/>
    <col min="2827" max="2827" width="15.42578125" style="1" bestFit="1" customWidth="1"/>
    <col min="2828" max="2828" width="15" style="1" bestFit="1" customWidth="1"/>
    <col min="2829" max="2829" width="15" style="1" customWidth="1"/>
    <col min="2830" max="2830" width="9.7109375" style="1" bestFit="1" customWidth="1"/>
    <col min="2831" max="3074" width="9.140625" style="1"/>
    <col min="3075" max="3075" width="71.5703125" style="1" customWidth="1"/>
    <col min="3076" max="3076" width="6.140625" style="1" customWidth="1"/>
    <col min="3077" max="3077" width="7.42578125" style="1" bestFit="1" customWidth="1"/>
    <col min="3078" max="3078" width="16.5703125" style="1" customWidth="1"/>
    <col min="3079" max="3079" width="8.140625" style="1" bestFit="1" customWidth="1"/>
    <col min="3080" max="3080" width="19.28515625" style="1" customWidth="1"/>
    <col min="3081" max="3082" width="0" style="1" hidden="1" customWidth="1"/>
    <col min="3083" max="3083" width="15.42578125" style="1" bestFit="1" customWidth="1"/>
    <col min="3084" max="3084" width="15" style="1" bestFit="1" customWidth="1"/>
    <col min="3085" max="3085" width="15" style="1" customWidth="1"/>
    <col min="3086" max="3086" width="9.7109375" style="1" bestFit="1" customWidth="1"/>
    <col min="3087" max="3330" width="9.140625" style="1"/>
    <col min="3331" max="3331" width="71.5703125" style="1" customWidth="1"/>
    <col min="3332" max="3332" width="6.140625" style="1" customWidth="1"/>
    <col min="3333" max="3333" width="7.42578125" style="1" bestFit="1" customWidth="1"/>
    <col min="3334" max="3334" width="16.5703125" style="1" customWidth="1"/>
    <col min="3335" max="3335" width="8.140625" style="1" bestFit="1" customWidth="1"/>
    <col min="3336" max="3336" width="19.28515625" style="1" customWidth="1"/>
    <col min="3337" max="3338" width="0" style="1" hidden="1" customWidth="1"/>
    <col min="3339" max="3339" width="15.42578125" style="1" bestFit="1" customWidth="1"/>
    <col min="3340" max="3340" width="15" style="1" bestFit="1" customWidth="1"/>
    <col min="3341" max="3341" width="15" style="1" customWidth="1"/>
    <col min="3342" max="3342" width="9.7109375" style="1" bestFit="1" customWidth="1"/>
    <col min="3343" max="3586" width="9.140625" style="1"/>
    <col min="3587" max="3587" width="71.5703125" style="1" customWidth="1"/>
    <col min="3588" max="3588" width="6.140625" style="1" customWidth="1"/>
    <col min="3589" max="3589" width="7.42578125" style="1" bestFit="1" customWidth="1"/>
    <col min="3590" max="3590" width="16.5703125" style="1" customWidth="1"/>
    <col min="3591" max="3591" width="8.140625" style="1" bestFit="1" customWidth="1"/>
    <col min="3592" max="3592" width="19.28515625" style="1" customWidth="1"/>
    <col min="3593" max="3594" width="0" style="1" hidden="1" customWidth="1"/>
    <col min="3595" max="3595" width="15.42578125" style="1" bestFit="1" customWidth="1"/>
    <col min="3596" max="3596" width="15" style="1" bestFit="1" customWidth="1"/>
    <col min="3597" max="3597" width="15" style="1" customWidth="1"/>
    <col min="3598" max="3598" width="9.7109375" style="1" bestFit="1" customWidth="1"/>
    <col min="3599" max="3842" width="9.140625" style="1"/>
    <col min="3843" max="3843" width="71.5703125" style="1" customWidth="1"/>
    <col min="3844" max="3844" width="6.140625" style="1" customWidth="1"/>
    <col min="3845" max="3845" width="7.42578125" style="1" bestFit="1" customWidth="1"/>
    <col min="3846" max="3846" width="16.5703125" style="1" customWidth="1"/>
    <col min="3847" max="3847" width="8.140625" style="1" bestFit="1" customWidth="1"/>
    <col min="3848" max="3848" width="19.28515625" style="1" customWidth="1"/>
    <col min="3849" max="3850" width="0" style="1" hidden="1" customWidth="1"/>
    <col min="3851" max="3851" width="15.42578125" style="1" bestFit="1" customWidth="1"/>
    <col min="3852" max="3852" width="15" style="1" bestFit="1" customWidth="1"/>
    <col min="3853" max="3853" width="15" style="1" customWidth="1"/>
    <col min="3854" max="3854" width="9.7109375" style="1" bestFit="1" customWidth="1"/>
    <col min="3855" max="4098" width="9.140625" style="1"/>
    <col min="4099" max="4099" width="71.5703125" style="1" customWidth="1"/>
    <col min="4100" max="4100" width="6.140625" style="1" customWidth="1"/>
    <col min="4101" max="4101" width="7.42578125" style="1" bestFit="1" customWidth="1"/>
    <col min="4102" max="4102" width="16.5703125" style="1" customWidth="1"/>
    <col min="4103" max="4103" width="8.140625" style="1" bestFit="1" customWidth="1"/>
    <col min="4104" max="4104" width="19.28515625" style="1" customWidth="1"/>
    <col min="4105" max="4106" width="0" style="1" hidden="1" customWidth="1"/>
    <col min="4107" max="4107" width="15.42578125" style="1" bestFit="1" customWidth="1"/>
    <col min="4108" max="4108" width="15" style="1" bestFit="1" customWidth="1"/>
    <col min="4109" max="4109" width="15" style="1" customWidth="1"/>
    <col min="4110" max="4110" width="9.7109375" style="1" bestFit="1" customWidth="1"/>
    <col min="4111" max="4354" width="9.140625" style="1"/>
    <col min="4355" max="4355" width="71.5703125" style="1" customWidth="1"/>
    <col min="4356" max="4356" width="6.140625" style="1" customWidth="1"/>
    <col min="4357" max="4357" width="7.42578125" style="1" bestFit="1" customWidth="1"/>
    <col min="4358" max="4358" width="16.5703125" style="1" customWidth="1"/>
    <col min="4359" max="4359" width="8.140625" style="1" bestFit="1" customWidth="1"/>
    <col min="4360" max="4360" width="19.28515625" style="1" customWidth="1"/>
    <col min="4361" max="4362" width="0" style="1" hidden="1" customWidth="1"/>
    <col min="4363" max="4363" width="15.42578125" style="1" bestFit="1" customWidth="1"/>
    <col min="4364" max="4364" width="15" style="1" bestFit="1" customWidth="1"/>
    <col min="4365" max="4365" width="15" style="1" customWidth="1"/>
    <col min="4366" max="4366" width="9.7109375" style="1" bestFit="1" customWidth="1"/>
    <col min="4367" max="4610" width="9.140625" style="1"/>
    <col min="4611" max="4611" width="71.5703125" style="1" customWidth="1"/>
    <col min="4612" max="4612" width="6.140625" style="1" customWidth="1"/>
    <col min="4613" max="4613" width="7.42578125" style="1" bestFit="1" customWidth="1"/>
    <col min="4614" max="4614" width="16.5703125" style="1" customWidth="1"/>
    <col min="4615" max="4615" width="8.140625" style="1" bestFit="1" customWidth="1"/>
    <col min="4616" max="4616" width="19.28515625" style="1" customWidth="1"/>
    <col min="4617" max="4618" width="0" style="1" hidden="1" customWidth="1"/>
    <col min="4619" max="4619" width="15.42578125" style="1" bestFit="1" customWidth="1"/>
    <col min="4620" max="4620" width="15" style="1" bestFit="1" customWidth="1"/>
    <col min="4621" max="4621" width="15" style="1" customWidth="1"/>
    <col min="4622" max="4622" width="9.7109375" style="1" bestFit="1" customWidth="1"/>
    <col min="4623" max="4866" width="9.140625" style="1"/>
    <col min="4867" max="4867" width="71.5703125" style="1" customWidth="1"/>
    <col min="4868" max="4868" width="6.140625" style="1" customWidth="1"/>
    <col min="4869" max="4869" width="7.42578125" style="1" bestFit="1" customWidth="1"/>
    <col min="4870" max="4870" width="16.5703125" style="1" customWidth="1"/>
    <col min="4871" max="4871" width="8.140625" style="1" bestFit="1" customWidth="1"/>
    <col min="4872" max="4872" width="19.28515625" style="1" customWidth="1"/>
    <col min="4873" max="4874" width="0" style="1" hidden="1" customWidth="1"/>
    <col min="4875" max="4875" width="15.42578125" style="1" bestFit="1" customWidth="1"/>
    <col min="4876" max="4876" width="15" style="1" bestFit="1" customWidth="1"/>
    <col min="4877" max="4877" width="15" style="1" customWidth="1"/>
    <col min="4878" max="4878" width="9.7109375" style="1" bestFit="1" customWidth="1"/>
    <col min="4879" max="5122" width="9.140625" style="1"/>
    <col min="5123" max="5123" width="71.5703125" style="1" customWidth="1"/>
    <col min="5124" max="5124" width="6.140625" style="1" customWidth="1"/>
    <col min="5125" max="5125" width="7.42578125" style="1" bestFit="1" customWidth="1"/>
    <col min="5126" max="5126" width="16.5703125" style="1" customWidth="1"/>
    <col min="5127" max="5127" width="8.140625" style="1" bestFit="1" customWidth="1"/>
    <col min="5128" max="5128" width="19.28515625" style="1" customWidth="1"/>
    <col min="5129" max="5130" width="0" style="1" hidden="1" customWidth="1"/>
    <col min="5131" max="5131" width="15.42578125" style="1" bestFit="1" customWidth="1"/>
    <col min="5132" max="5132" width="15" style="1" bestFit="1" customWidth="1"/>
    <col min="5133" max="5133" width="15" style="1" customWidth="1"/>
    <col min="5134" max="5134" width="9.7109375" style="1" bestFit="1" customWidth="1"/>
    <col min="5135" max="5378" width="9.140625" style="1"/>
    <col min="5379" max="5379" width="71.5703125" style="1" customWidth="1"/>
    <col min="5380" max="5380" width="6.140625" style="1" customWidth="1"/>
    <col min="5381" max="5381" width="7.42578125" style="1" bestFit="1" customWidth="1"/>
    <col min="5382" max="5382" width="16.5703125" style="1" customWidth="1"/>
    <col min="5383" max="5383" width="8.140625" style="1" bestFit="1" customWidth="1"/>
    <col min="5384" max="5384" width="19.28515625" style="1" customWidth="1"/>
    <col min="5385" max="5386" width="0" style="1" hidden="1" customWidth="1"/>
    <col min="5387" max="5387" width="15.42578125" style="1" bestFit="1" customWidth="1"/>
    <col min="5388" max="5388" width="15" style="1" bestFit="1" customWidth="1"/>
    <col min="5389" max="5389" width="15" style="1" customWidth="1"/>
    <col min="5390" max="5390" width="9.7109375" style="1" bestFit="1" customWidth="1"/>
    <col min="5391" max="5634" width="9.140625" style="1"/>
    <col min="5635" max="5635" width="71.5703125" style="1" customWidth="1"/>
    <col min="5636" max="5636" width="6.140625" style="1" customWidth="1"/>
    <col min="5637" max="5637" width="7.42578125" style="1" bestFit="1" customWidth="1"/>
    <col min="5638" max="5638" width="16.5703125" style="1" customWidth="1"/>
    <col min="5639" max="5639" width="8.140625" style="1" bestFit="1" customWidth="1"/>
    <col min="5640" max="5640" width="19.28515625" style="1" customWidth="1"/>
    <col min="5641" max="5642" width="0" style="1" hidden="1" customWidth="1"/>
    <col min="5643" max="5643" width="15.42578125" style="1" bestFit="1" customWidth="1"/>
    <col min="5644" max="5644" width="15" style="1" bestFit="1" customWidth="1"/>
    <col min="5645" max="5645" width="15" style="1" customWidth="1"/>
    <col min="5646" max="5646" width="9.7109375" style="1" bestFit="1" customWidth="1"/>
    <col min="5647" max="5890" width="9.140625" style="1"/>
    <col min="5891" max="5891" width="71.5703125" style="1" customWidth="1"/>
    <col min="5892" max="5892" width="6.140625" style="1" customWidth="1"/>
    <col min="5893" max="5893" width="7.42578125" style="1" bestFit="1" customWidth="1"/>
    <col min="5894" max="5894" width="16.5703125" style="1" customWidth="1"/>
    <col min="5895" max="5895" width="8.140625" style="1" bestFit="1" customWidth="1"/>
    <col min="5896" max="5896" width="19.28515625" style="1" customWidth="1"/>
    <col min="5897" max="5898" width="0" style="1" hidden="1" customWidth="1"/>
    <col min="5899" max="5899" width="15.42578125" style="1" bestFit="1" customWidth="1"/>
    <col min="5900" max="5900" width="15" style="1" bestFit="1" customWidth="1"/>
    <col min="5901" max="5901" width="15" style="1" customWidth="1"/>
    <col min="5902" max="5902" width="9.7109375" style="1" bestFit="1" customWidth="1"/>
    <col min="5903" max="6146" width="9.140625" style="1"/>
    <col min="6147" max="6147" width="71.5703125" style="1" customWidth="1"/>
    <col min="6148" max="6148" width="6.140625" style="1" customWidth="1"/>
    <col min="6149" max="6149" width="7.42578125" style="1" bestFit="1" customWidth="1"/>
    <col min="6150" max="6150" width="16.5703125" style="1" customWidth="1"/>
    <col min="6151" max="6151" width="8.140625" style="1" bestFit="1" customWidth="1"/>
    <col min="6152" max="6152" width="19.28515625" style="1" customWidth="1"/>
    <col min="6153" max="6154" width="0" style="1" hidden="1" customWidth="1"/>
    <col min="6155" max="6155" width="15.42578125" style="1" bestFit="1" customWidth="1"/>
    <col min="6156" max="6156" width="15" style="1" bestFit="1" customWidth="1"/>
    <col min="6157" max="6157" width="15" style="1" customWidth="1"/>
    <col min="6158" max="6158" width="9.7109375" style="1" bestFit="1" customWidth="1"/>
    <col min="6159" max="6402" width="9.140625" style="1"/>
    <col min="6403" max="6403" width="71.5703125" style="1" customWidth="1"/>
    <col min="6404" max="6404" width="6.140625" style="1" customWidth="1"/>
    <col min="6405" max="6405" width="7.42578125" style="1" bestFit="1" customWidth="1"/>
    <col min="6406" max="6406" width="16.5703125" style="1" customWidth="1"/>
    <col min="6407" max="6407" width="8.140625" style="1" bestFit="1" customWidth="1"/>
    <col min="6408" max="6408" width="19.28515625" style="1" customWidth="1"/>
    <col min="6409" max="6410" width="0" style="1" hidden="1" customWidth="1"/>
    <col min="6411" max="6411" width="15.42578125" style="1" bestFit="1" customWidth="1"/>
    <col min="6412" max="6412" width="15" style="1" bestFit="1" customWidth="1"/>
    <col min="6413" max="6413" width="15" style="1" customWidth="1"/>
    <col min="6414" max="6414" width="9.7109375" style="1" bestFit="1" customWidth="1"/>
    <col min="6415" max="6658" width="9.140625" style="1"/>
    <col min="6659" max="6659" width="71.5703125" style="1" customWidth="1"/>
    <col min="6660" max="6660" width="6.140625" style="1" customWidth="1"/>
    <col min="6661" max="6661" width="7.42578125" style="1" bestFit="1" customWidth="1"/>
    <col min="6662" max="6662" width="16.5703125" style="1" customWidth="1"/>
    <col min="6663" max="6663" width="8.140625" style="1" bestFit="1" customWidth="1"/>
    <col min="6664" max="6664" width="19.28515625" style="1" customWidth="1"/>
    <col min="6665" max="6666" width="0" style="1" hidden="1" customWidth="1"/>
    <col min="6667" max="6667" width="15.42578125" style="1" bestFit="1" customWidth="1"/>
    <col min="6668" max="6668" width="15" style="1" bestFit="1" customWidth="1"/>
    <col min="6669" max="6669" width="15" style="1" customWidth="1"/>
    <col min="6670" max="6670" width="9.7109375" style="1" bestFit="1" customWidth="1"/>
    <col min="6671" max="6914" width="9.140625" style="1"/>
    <col min="6915" max="6915" width="71.5703125" style="1" customWidth="1"/>
    <col min="6916" max="6916" width="6.140625" style="1" customWidth="1"/>
    <col min="6917" max="6917" width="7.42578125" style="1" bestFit="1" customWidth="1"/>
    <col min="6918" max="6918" width="16.5703125" style="1" customWidth="1"/>
    <col min="6919" max="6919" width="8.140625" style="1" bestFit="1" customWidth="1"/>
    <col min="6920" max="6920" width="19.28515625" style="1" customWidth="1"/>
    <col min="6921" max="6922" width="0" style="1" hidden="1" customWidth="1"/>
    <col min="6923" max="6923" width="15.42578125" style="1" bestFit="1" customWidth="1"/>
    <col min="6924" max="6924" width="15" style="1" bestFit="1" customWidth="1"/>
    <col min="6925" max="6925" width="15" style="1" customWidth="1"/>
    <col min="6926" max="6926" width="9.7109375" style="1" bestFit="1" customWidth="1"/>
    <col min="6927" max="7170" width="9.140625" style="1"/>
    <col min="7171" max="7171" width="71.5703125" style="1" customWidth="1"/>
    <col min="7172" max="7172" width="6.140625" style="1" customWidth="1"/>
    <col min="7173" max="7173" width="7.42578125" style="1" bestFit="1" customWidth="1"/>
    <col min="7174" max="7174" width="16.5703125" style="1" customWidth="1"/>
    <col min="7175" max="7175" width="8.140625" style="1" bestFit="1" customWidth="1"/>
    <col min="7176" max="7176" width="19.28515625" style="1" customWidth="1"/>
    <col min="7177" max="7178" width="0" style="1" hidden="1" customWidth="1"/>
    <col min="7179" max="7179" width="15.42578125" style="1" bestFit="1" customWidth="1"/>
    <col min="7180" max="7180" width="15" style="1" bestFit="1" customWidth="1"/>
    <col min="7181" max="7181" width="15" style="1" customWidth="1"/>
    <col min="7182" max="7182" width="9.7109375" style="1" bestFit="1" customWidth="1"/>
    <col min="7183" max="7426" width="9.140625" style="1"/>
    <col min="7427" max="7427" width="71.5703125" style="1" customWidth="1"/>
    <col min="7428" max="7428" width="6.140625" style="1" customWidth="1"/>
    <col min="7429" max="7429" width="7.42578125" style="1" bestFit="1" customWidth="1"/>
    <col min="7430" max="7430" width="16.5703125" style="1" customWidth="1"/>
    <col min="7431" max="7431" width="8.140625" style="1" bestFit="1" customWidth="1"/>
    <col min="7432" max="7432" width="19.28515625" style="1" customWidth="1"/>
    <col min="7433" max="7434" width="0" style="1" hidden="1" customWidth="1"/>
    <col min="7435" max="7435" width="15.42578125" style="1" bestFit="1" customWidth="1"/>
    <col min="7436" max="7436" width="15" style="1" bestFit="1" customWidth="1"/>
    <col min="7437" max="7437" width="15" style="1" customWidth="1"/>
    <col min="7438" max="7438" width="9.7109375" style="1" bestFit="1" customWidth="1"/>
    <col min="7439" max="7682" width="9.140625" style="1"/>
    <col min="7683" max="7683" width="71.5703125" style="1" customWidth="1"/>
    <col min="7684" max="7684" width="6.140625" style="1" customWidth="1"/>
    <col min="7685" max="7685" width="7.42578125" style="1" bestFit="1" customWidth="1"/>
    <col min="7686" max="7686" width="16.5703125" style="1" customWidth="1"/>
    <col min="7687" max="7687" width="8.140625" style="1" bestFit="1" customWidth="1"/>
    <col min="7688" max="7688" width="19.28515625" style="1" customWidth="1"/>
    <col min="7689" max="7690" width="0" style="1" hidden="1" customWidth="1"/>
    <col min="7691" max="7691" width="15.42578125" style="1" bestFit="1" customWidth="1"/>
    <col min="7692" max="7692" width="15" style="1" bestFit="1" customWidth="1"/>
    <col min="7693" max="7693" width="15" style="1" customWidth="1"/>
    <col min="7694" max="7694" width="9.7109375" style="1" bestFit="1" customWidth="1"/>
    <col min="7695" max="7938" width="9.140625" style="1"/>
    <col min="7939" max="7939" width="71.5703125" style="1" customWidth="1"/>
    <col min="7940" max="7940" width="6.140625" style="1" customWidth="1"/>
    <col min="7941" max="7941" width="7.42578125" style="1" bestFit="1" customWidth="1"/>
    <col min="7942" max="7942" width="16.5703125" style="1" customWidth="1"/>
    <col min="7943" max="7943" width="8.140625" style="1" bestFit="1" customWidth="1"/>
    <col min="7944" max="7944" width="19.28515625" style="1" customWidth="1"/>
    <col min="7945" max="7946" width="0" style="1" hidden="1" customWidth="1"/>
    <col min="7947" max="7947" width="15.42578125" style="1" bestFit="1" customWidth="1"/>
    <col min="7948" max="7948" width="15" style="1" bestFit="1" customWidth="1"/>
    <col min="7949" max="7949" width="15" style="1" customWidth="1"/>
    <col min="7950" max="7950" width="9.7109375" style="1" bestFit="1" customWidth="1"/>
    <col min="7951" max="8194" width="9.140625" style="1"/>
    <col min="8195" max="8195" width="71.5703125" style="1" customWidth="1"/>
    <col min="8196" max="8196" width="6.140625" style="1" customWidth="1"/>
    <col min="8197" max="8197" width="7.42578125" style="1" bestFit="1" customWidth="1"/>
    <col min="8198" max="8198" width="16.5703125" style="1" customWidth="1"/>
    <col min="8199" max="8199" width="8.140625" style="1" bestFit="1" customWidth="1"/>
    <col min="8200" max="8200" width="19.28515625" style="1" customWidth="1"/>
    <col min="8201" max="8202" width="0" style="1" hidden="1" customWidth="1"/>
    <col min="8203" max="8203" width="15.42578125" style="1" bestFit="1" customWidth="1"/>
    <col min="8204" max="8204" width="15" style="1" bestFit="1" customWidth="1"/>
    <col min="8205" max="8205" width="15" style="1" customWidth="1"/>
    <col min="8206" max="8206" width="9.7109375" style="1" bestFit="1" customWidth="1"/>
    <col min="8207" max="8450" width="9.140625" style="1"/>
    <col min="8451" max="8451" width="71.5703125" style="1" customWidth="1"/>
    <col min="8452" max="8452" width="6.140625" style="1" customWidth="1"/>
    <col min="8453" max="8453" width="7.42578125" style="1" bestFit="1" customWidth="1"/>
    <col min="8454" max="8454" width="16.5703125" style="1" customWidth="1"/>
    <col min="8455" max="8455" width="8.140625" style="1" bestFit="1" customWidth="1"/>
    <col min="8456" max="8456" width="19.28515625" style="1" customWidth="1"/>
    <col min="8457" max="8458" width="0" style="1" hidden="1" customWidth="1"/>
    <col min="8459" max="8459" width="15.42578125" style="1" bestFit="1" customWidth="1"/>
    <col min="8460" max="8460" width="15" style="1" bestFit="1" customWidth="1"/>
    <col min="8461" max="8461" width="15" style="1" customWidth="1"/>
    <col min="8462" max="8462" width="9.7109375" style="1" bestFit="1" customWidth="1"/>
    <col min="8463" max="8706" width="9.140625" style="1"/>
    <col min="8707" max="8707" width="71.5703125" style="1" customWidth="1"/>
    <col min="8708" max="8708" width="6.140625" style="1" customWidth="1"/>
    <col min="8709" max="8709" width="7.42578125" style="1" bestFit="1" customWidth="1"/>
    <col min="8710" max="8710" width="16.5703125" style="1" customWidth="1"/>
    <col min="8711" max="8711" width="8.140625" style="1" bestFit="1" customWidth="1"/>
    <col min="8712" max="8712" width="19.28515625" style="1" customWidth="1"/>
    <col min="8713" max="8714" width="0" style="1" hidden="1" customWidth="1"/>
    <col min="8715" max="8715" width="15.42578125" style="1" bestFit="1" customWidth="1"/>
    <col min="8716" max="8716" width="15" style="1" bestFit="1" customWidth="1"/>
    <col min="8717" max="8717" width="15" style="1" customWidth="1"/>
    <col min="8718" max="8718" width="9.7109375" style="1" bestFit="1" customWidth="1"/>
    <col min="8719" max="8962" width="9.140625" style="1"/>
    <col min="8963" max="8963" width="71.5703125" style="1" customWidth="1"/>
    <col min="8964" max="8964" width="6.140625" style="1" customWidth="1"/>
    <col min="8965" max="8965" width="7.42578125" style="1" bestFit="1" customWidth="1"/>
    <col min="8966" max="8966" width="16.5703125" style="1" customWidth="1"/>
    <col min="8967" max="8967" width="8.140625" style="1" bestFit="1" customWidth="1"/>
    <col min="8968" max="8968" width="19.28515625" style="1" customWidth="1"/>
    <col min="8969" max="8970" width="0" style="1" hidden="1" customWidth="1"/>
    <col min="8971" max="8971" width="15.42578125" style="1" bestFit="1" customWidth="1"/>
    <col min="8972" max="8972" width="15" style="1" bestFit="1" customWidth="1"/>
    <col min="8973" max="8973" width="15" style="1" customWidth="1"/>
    <col min="8974" max="8974" width="9.7109375" style="1" bestFit="1" customWidth="1"/>
    <col min="8975" max="9218" width="9.140625" style="1"/>
    <col min="9219" max="9219" width="71.5703125" style="1" customWidth="1"/>
    <col min="9220" max="9220" width="6.140625" style="1" customWidth="1"/>
    <col min="9221" max="9221" width="7.42578125" style="1" bestFit="1" customWidth="1"/>
    <col min="9222" max="9222" width="16.5703125" style="1" customWidth="1"/>
    <col min="9223" max="9223" width="8.140625" style="1" bestFit="1" customWidth="1"/>
    <col min="9224" max="9224" width="19.28515625" style="1" customWidth="1"/>
    <col min="9225" max="9226" width="0" style="1" hidden="1" customWidth="1"/>
    <col min="9227" max="9227" width="15.42578125" style="1" bestFit="1" customWidth="1"/>
    <col min="9228" max="9228" width="15" style="1" bestFit="1" customWidth="1"/>
    <col min="9229" max="9229" width="15" style="1" customWidth="1"/>
    <col min="9230" max="9230" width="9.7109375" style="1" bestFit="1" customWidth="1"/>
    <col min="9231" max="9474" width="9.140625" style="1"/>
    <col min="9475" max="9475" width="71.5703125" style="1" customWidth="1"/>
    <col min="9476" max="9476" width="6.140625" style="1" customWidth="1"/>
    <col min="9477" max="9477" width="7.42578125" style="1" bestFit="1" customWidth="1"/>
    <col min="9478" max="9478" width="16.5703125" style="1" customWidth="1"/>
    <col min="9479" max="9479" width="8.140625" style="1" bestFit="1" customWidth="1"/>
    <col min="9480" max="9480" width="19.28515625" style="1" customWidth="1"/>
    <col min="9481" max="9482" width="0" style="1" hidden="1" customWidth="1"/>
    <col min="9483" max="9483" width="15.42578125" style="1" bestFit="1" customWidth="1"/>
    <col min="9484" max="9484" width="15" style="1" bestFit="1" customWidth="1"/>
    <col min="9485" max="9485" width="15" style="1" customWidth="1"/>
    <col min="9486" max="9486" width="9.7109375" style="1" bestFit="1" customWidth="1"/>
    <col min="9487" max="9730" width="9.140625" style="1"/>
    <col min="9731" max="9731" width="71.5703125" style="1" customWidth="1"/>
    <col min="9732" max="9732" width="6.140625" style="1" customWidth="1"/>
    <col min="9733" max="9733" width="7.42578125" style="1" bestFit="1" customWidth="1"/>
    <col min="9734" max="9734" width="16.5703125" style="1" customWidth="1"/>
    <col min="9735" max="9735" width="8.140625" style="1" bestFit="1" customWidth="1"/>
    <col min="9736" max="9736" width="19.28515625" style="1" customWidth="1"/>
    <col min="9737" max="9738" width="0" style="1" hidden="1" customWidth="1"/>
    <col min="9739" max="9739" width="15.42578125" style="1" bestFit="1" customWidth="1"/>
    <col min="9740" max="9740" width="15" style="1" bestFit="1" customWidth="1"/>
    <col min="9741" max="9741" width="15" style="1" customWidth="1"/>
    <col min="9742" max="9742" width="9.7109375" style="1" bestFit="1" customWidth="1"/>
    <col min="9743" max="9986" width="9.140625" style="1"/>
    <col min="9987" max="9987" width="71.5703125" style="1" customWidth="1"/>
    <col min="9988" max="9988" width="6.140625" style="1" customWidth="1"/>
    <col min="9989" max="9989" width="7.42578125" style="1" bestFit="1" customWidth="1"/>
    <col min="9990" max="9990" width="16.5703125" style="1" customWidth="1"/>
    <col min="9991" max="9991" width="8.140625" style="1" bestFit="1" customWidth="1"/>
    <col min="9992" max="9992" width="19.28515625" style="1" customWidth="1"/>
    <col min="9993" max="9994" width="0" style="1" hidden="1" customWidth="1"/>
    <col min="9995" max="9995" width="15.42578125" style="1" bestFit="1" customWidth="1"/>
    <col min="9996" max="9996" width="15" style="1" bestFit="1" customWidth="1"/>
    <col min="9997" max="9997" width="15" style="1" customWidth="1"/>
    <col min="9998" max="9998" width="9.7109375" style="1" bestFit="1" customWidth="1"/>
    <col min="9999" max="10242" width="9.140625" style="1"/>
    <col min="10243" max="10243" width="71.5703125" style="1" customWidth="1"/>
    <col min="10244" max="10244" width="6.140625" style="1" customWidth="1"/>
    <col min="10245" max="10245" width="7.42578125" style="1" bestFit="1" customWidth="1"/>
    <col min="10246" max="10246" width="16.5703125" style="1" customWidth="1"/>
    <col min="10247" max="10247" width="8.140625" style="1" bestFit="1" customWidth="1"/>
    <col min="10248" max="10248" width="19.28515625" style="1" customWidth="1"/>
    <col min="10249" max="10250" width="0" style="1" hidden="1" customWidth="1"/>
    <col min="10251" max="10251" width="15.42578125" style="1" bestFit="1" customWidth="1"/>
    <col min="10252" max="10252" width="15" style="1" bestFit="1" customWidth="1"/>
    <col min="10253" max="10253" width="15" style="1" customWidth="1"/>
    <col min="10254" max="10254" width="9.7109375" style="1" bestFit="1" customWidth="1"/>
    <col min="10255" max="10498" width="9.140625" style="1"/>
    <col min="10499" max="10499" width="71.5703125" style="1" customWidth="1"/>
    <col min="10500" max="10500" width="6.140625" style="1" customWidth="1"/>
    <col min="10501" max="10501" width="7.42578125" style="1" bestFit="1" customWidth="1"/>
    <col min="10502" max="10502" width="16.5703125" style="1" customWidth="1"/>
    <col min="10503" max="10503" width="8.140625" style="1" bestFit="1" customWidth="1"/>
    <col min="10504" max="10504" width="19.28515625" style="1" customWidth="1"/>
    <col min="10505" max="10506" width="0" style="1" hidden="1" customWidth="1"/>
    <col min="10507" max="10507" width="15.42578125" style="1" bestFit="1" customWidth="1"/>
    <col min="10508" max="10508" width="15" style="1" bestFit="1" customWidth="1"/>
    <col min="10509" max="10509" width="15" style="1" customWidth="1"/>
    <col min="10510" max="10510" width="9.7109375" style="1" bestFit="1" customWidth="1"/>
    <col min="10511" max="10754" width="9.140625" style="1"/>
    <col min="10755" max="10755" width="71.5703125" style="1" customWidth="1"/>
    <col min="10756" max="10756" width="6.140625" style="1" customWidth="1"/>
    <col min="10757" max="10757" width="7.42578125" style="1" bestFit="1" customWidth="1"/>
    <col min="10758" max="10758" width="16.5703125" style="1" customWidth="1"/>
    <col min="10759" max="10759" width="8.140625" style="1" bestFit="1" customWidth="1"/>
    <col min="10760" max="10760" width="19.28515625" style="1" customWidth="1"/>
    <col min="10761" max="10762" width="0" style="1" hidden="1" customWidth="1"/>
    <col min="10763" max="10763" width="15.42578125" style="1" bestFit="1" customWidth="1"/>
    <col min="10764" max="10764" width="15" style="1" bestFit="1" customWidth="1"/>
    <col min="10765" max="10765" width="15" style="1" customWidth="1"/>
    <col min="10766" max="10766" width="9.7109375" style="1" bestFit="1" customWidth="1"/>
    <col min="10767" max="11010" width="9.140625" style="1"/>
    <col min="11011" max="11011" width="71.5703125" style="1" customWidth="1"/>
    <col min="11012" max="11012" width="6.140625" style="1" customWidth="1"/>
    <col min="11013" max="11013" width="7.42578125" style="1" bestFit="1" customWidth="1"/>
    <col min="11014" max="11014" width="16.5703125" style="1" customWidth="1"/>
    <col min="11015" max="11015" width="8.140625" style="1" bestFit="1" customWidth="1"/>
    <col min="11016" max="11016" width="19.28515625" style="1" customWidth="1"/>
    <col min="11017" max="11018" width="0" style="1" hidden="1" customWidth="1"/>
    <col min="11019" max="11019" width="15.42578125" style="1" bestFit="1" customWidth="1"/>
    <col min="11020" max="11020" width="15" style="1" bestFit="1" customWidth="1"/>
    <col min="11021" max="11021" width="15" style="1" customWidth="1"/>
    <col min="11022" max="11022" width="9.7109375" style="1" bestFit="1" customWidth="1"/>
    <col min="11023" max="11266" width="9.140625" style="1"/>
    <col min="11267" max="11267" width="71.5703125" style="1" customWidth="1"/>
    <col min="11268" max="11268" width="6.140625" style="1" customWidth="1"/>
    <col min="11269" max="11269" width="7.42578125" style="1" bestFit="1" customWidth="1"/>
    <col min="11270" max="11270" width="16.5703125" style="1" customWidth="1"/>
    <col min="11271" max="11271" width="8.140625" style="1" bestFit="1" customWidth="1"/>
    <col min="11272" max="11272" width="19.28515625" style="1" customWidth="1"/>
    <col min="11273" max="11274" width="0" style="1" hidden="1" customWidth="1"/>
    <col min="11275" max="11275" width="15.42578125" style="1" bestFit="1" customWidth="1"/>
    <col min="11276" max="11276" width="15" style="1" bestFit="1" customWidth="1"/>
    <col min="11277" max="11277" width="15" style="1" customWidth="1"/>
    <col min="11278" max="11278" width="9.7109375" style="1" bestFit="1" customWidth="1"/>
    <col min="11279" max="11522" width="9.140625" style="1"/>
    <col min="11523" max="11523" width="71.5703125" style="1" customWidth="1"/>
    <col min="11524" max="11524" width="6.140625" style="1" customWidth="1"/>
    <col min="11525" max="11525" width="7.42578125" style="1" bestFit="1" customWidth="1"/>
    <col min="11526" max="11526" width="16.5703125" style="1" customWidth="1"/>
    <col min="11527" max="11527" width="8.140625" style="1" bestFit="1" customWidth="1"/>
    <col min="11528" max="11528" width="19.28515625" style="1" customWidth="1"/>
    <col min="11529" max="11530" width="0" style="1" hidden="1" customWidth="1"/>
    <col min="11531" max="11531" width="15.42578125" style="1" bestFit="1" customWidth="1"/>
    <col min="11532" max="11532" width="15" style="1" bestFit="1" customWidth="1"/>
    <col min="11533" max="11533" width="15" style="1" customWidth="1"/>
    <col min="11534" max="11534" width="9.7109375" style="1" bestFit="1" customWidth="1"/>
    <col min="11535" max="11778" width="9.140625" style="1"/>
    <col min="11779" max="11779" width="71.5703125" style="1" customWidth="1"/>
    <col min="11780" max="11780" width="6.140625" style="1" customWidth="1"/>
    <col min="11781" max="11781" width="7.42578125" style="1" bestFit="1" customWidth="1"/>
    <col min="11782" max="11782" width="16.5703125" style="1" customWidth="1"/>
    <col min="11783" max="11783" width="8.140625" style="1" bestFit="1" customWidth="1"/>
    <col min="11784" max="11784" width="19.28515625" style="1" customWidth="1"/>
    <col min="11785" max="11786" width="0" style="1" hidden="1" customWidth="1"/>
    <col min="11787" max="11787" width="15.42578125" style="1" bestFit="1" customWidth="1"/>
    <col min="11788" max="11788" width="15" style="1" bestFit="1" customWidth="1"/>
    <col min="11789" max="11789" width="15" style="1" customWidth="1"/>
    <col min="11790" max="11790" width="9.7109375" style="1" bestFit="1" customWidth="1"/>
    <col min="11791" max="12034" width="9.140625" style="1"/>
    <col min="12035" max="12035" width="71.5703125" style="1" customWidth="1"/>
    <col min="12036" max="12036" width="6.140625" style="1" customWidth="1"/>
    <col min="12037" max="12037" width="7.42578125" style="1" bestFit="1" customWidth="1"/>
    <col min="12038" max="12038" width="16.5703125" style="1" customWidth="1"/>
    <col min="12039" max="12039" width="8.140625" style="1" bestFit="1" customWidth="1"/>
    <col min="12040" max="12040" width="19.28515625" style="1" customWidth="1"/>
    <col min="12041" max="12042" width="0" style="1" hidden="1" customWidth="1"/>
    <col min="12043" max="12043" width="15.42578125" style="1" bestFit="1" customWidth="1"/>
    <col min="12044" max="12044" width="15" style="1" bestFit="1" customWidth="1"/>
    <col min="12045" max="12045" width="15" style="1" customWidth="1"/>
    <col min="12046" max="12046" width="9.7109375" style="1" bestFit="1" customWidth="1"/>
    <col min="12047" max="12290" width="9.140625" style="1"/>
    <col min="12291" max="12291" width="71.5703125" style="1" customWidth="1"/>
    <col min="12292" max="12292" width="6.140625" style="1" customWidth="1"/>
    <col min="12293" max="12293" width="7.42578125" style="1" bestFit="1" customWidth="1"/>
    <col min="12294" max="12294" width="16.5703125" style="1" customWidth="1"/>
    <col min="12295" max="12295" width="8.140625" style="1" bestFit="1" customWidth="1"/>
    <col min="12296" max="12296" width="19.28515625" style="1" customWidth="1"/>
    <col min="12297" max="12298" width="0" style="1" hidden="1" customWidth="1"/>
    <col min="12299" max="12299" width="15.42578125" style="1" bestFit="1" customWidth="1"/>
    <col min="12300" max="12300" width="15" style="1" bestFit="1" customWidth="1"/>
    <col min="12301" max="12301" width="15" style="1" customWidth="1"/>
    <col min="12302" max="12302" width="9.7109375" style="1" bestFit="1" customWidth="1"/>
    <col min="12303" max="12546" width="9.140625" style="1"/>
    <col min="12547" max="12547" width="71.5703125" style="1" customWidth="1"/>
    <col min="12548" max="12548" width="6.140625" style="1" customWidth="1"/>
    <col min="12549" max="12549" width="7.42578125" style="1" bestFit="1" customWidth="1"/>
    <col min="12550" max="12550" width="16.5703125" style="1" customWidth="1"/>
    <col min="12551" max="12551" width="8.140625" style="1" bestFit="1" customWidth="1"/>
    <col min="12552" max="12552" width="19.28515625" style="1" customWidth="1"/>
    <col min="12553" max="12554" width="0" style="1" hidden="1" customWidth="1"/>
    <col min="12555" max="12555" width="15.42578125" style="1" bestFit="1" customWidth="1"/>
    <col min="12556" max="12556" width="15" style="1" bestFit="1" customWidth="1"/>
    <col min="12557" max="12557" width="15" style="1" customWidth="1"/>
    <col min="12558" max="12558" width="9.7109375" style="1" bestFit="1" customWidth="1"/>
    <col min="12559" max="12802" width="9.140625" style="1"/>
    <col min="12803" max="12803" width="71.5703125" style="1" customWidth="1"/>
    <col min="12804" max="12804" width="6.140625" style="1" customWidth="1"/>
    <col min="12805" max="12805" width="7.42578125" style="1" bestFit="1" customWidth="1"/>
    <col min="12806" max="12806" width="16.5703125" style="1" customWidth="1"/>
    <col min="12807" max="12807" width="8.140625" style="1" bestFit="1" customWidth="1"/>
    <col min="12808" max="12808" width="19.28515625" style="1" customWidth="1"/>
    <col min="12809" max="12810" width="0" style="1" hidden="1" customWidth="1"/>
    <col min="12811" max="12811" width="15.42578125" style="1" bestFit="1" customWidth="1"/>
    <col min="12812" max="12812" width="15" style="1" bestFit="1" customWidth="1"/>
    <col min="12813" max="12813" width="15" style="1" customWidth="1"/>
    <col min="12814" max="12814" width="9.7109375" style="1" bestFit="1" customWidth="1"/>
    <col min="12815" max="13058" width="9.140625" style="1"/>
    <col min="13059" max="13059" width="71.5703125" style="1" customWidth="1"/>
    <col min="13060" max="13060" width="6.140625" style="1" customWidth="1"/>
    <col min="13061" max="13061" width="7.42578125" style="1" bestFit="1" customWidth="1"/>
    <col min="13062" max="13062" width="16.5703125" style="1" customWidth="1"/>
    <col min="13063" max="13063" width="8.140625" style="1" bestFit="1" customWidth="1"/>
    <col min="13064" max="13064" width="19.28515625" style="1" customWidth="1"/>
    <col min="13065" max="13066" width="0" style="1" hidden="1" customWidth="1"/>
    <col min="13067" max="13067" width="15.42578125" style="1" bestFit="1" customWidth="1"/>
    <col min="13068" max="13068" width="15" style="1" bestFit="1" customWidth="1"/>
    <col min="13069" max="13069" width="15" style="1" customWidth="1"/>
    <col min="13070" max="13070" width="9.7109375" style="1" bestFit="1" customWidth="1"/>
    <col min="13071" max="13314" width="9.140625" style="1"/>
    <col min="13315" max="13315" width="71.5703125" style="1" customWidth="1"/>
    <col min="13316" max="13316" width="6.140625" style="1" customWidth="1"/>
    <col min="13317" max="13317" width="7.42578125" style="1" bestFit="1" customWidth="1"/>
    <col min="13318" max="13318" width="16.5703125" style="1" customWidth="1"/>
    <col min="13319" max="13319" width="8.140625" style="1" bestFit="1" customWidth="1"/>
    <col min="13320" max="13320" width="19.28515625" style="1" customWidth="1"/>
    <col min="13321" max="13322" width="0" style="1" hidden="1" customWidth="1"/>
    <col min="13323" max="13323" width="15.42578125" style="1" bestFit="1" customWidth="1"/>
    <col min="13324" max="13324" width="15" style="1" bestFit="1" customWidth="1"/>
    <col min="13325" max="13325" width="15" style="1" customWidth="1"/>
    <col min="13326" max="13326" width="9.7109375" style="1" bestFit="1" customWidth="1"/>
    <col min="13327" max="13570" width="9.140625" style="1"/>
    <col min="13571" max="13571" width="71.5703125" style="1" customWidth="1"/>
    <col min="13572" max="13572" width="6.140625" style="1" customWidth="1"/>
    <col min="13573" max="13573" width="7.42578125" style="1" bestFit="1" customWidth="1"/>
    <col min="13574" max="13574" width="16.5703125" style="1" customWidth="1"/>
    <col min="13575" max="13575" width="8.140625" style="1" bestFit="1" customWidth="1"/>
    <col min="13576" max="13576" width="19.28515625" style="1" customWidth="1"/>
    <col min="13577" max="13578" width="0" style="1" hidden="1" customWidth="1"/>
    <col min="13579" max="13579" width="15.42578125" style="1" bestFit="1" customWidth="1"/>
    <col min="13580" max="13580" width="15" style="1" bestFit="1" customWidth="1"/>
    <col min="13581" max="13581" width="15" style="1" customWidth="1"/>
    <col min="13582" max="13582" width="9.7109375" style="1" bestFit="1" customWidth="1"/>
    <col min="13583" max="13826" width="9.140625" style="1"/>
    <col min="13827" max="13827" width="71.5703125" style="1" customWidth="1"/>
    <col min="13828" max="13828" width="6.140625" style="1" customWidth="1"/>
    <col min="13829" max="13829" width="7.42578125" style="1" bestFit="1" customWidth="1"/>
    <col min="13830" max="13830" width="16.5703125" style="1" customWidth="1"/>
    <col min="13831" max="13831" width="8.140625" style="1" bestFit="1" customWidth="1"/>
    <col min="13832" max="13832" width="19.28515625" style="1" customWidth="1"/>
    <col min="13833" max="13834" width="0" style="1" hidden="1" customWidth="1"/>
    <col min="13835" max="13835" width="15.42578125" style="1" bestFit="1" customWidth="1"/>
    <col min="13836" max="13836" width="15" style="1" bestFit="1" customWidth="1"/>
    <col min="13837" max="13837" width="15" style="1" customWidth="1"/>
    <col min="13838" max="13838" width="9.7109375" style="1" bestFit="1" customWidth="1"/>
    <col min="13839" max="14082" width="9.140625" style="1"/>
    <col min="14083" max="14083" width="71.5703125" style="1" customWidth="1"/>
    <col min="14084" max="14084" width="6.140625" style="1" customWidth="1"/>
    <col min="14085" max="14085" width="7.42578125" style="1" bestFit="1" customWidth="1"/>
    <col min="14086" max="14086" width="16.5703125" style="1" customWidth="1"/>
    <col min="14087" max="14087" width="8.140625" style="1" bestFit="1" customWidth="1"/>
    <col min="14088" max="14088" width="19.28515625" style="1" customWidth="1"/>
    <col min="14089" max="14090" width="0" style="1" hidden="1" customWidth="1"/>
    <col min="14091" max="14091" width="15.42578125" style="1" bestFit="1" customWidth="1"/>
    <col min="14092" max="14092" width="15" style="1" bestFit="1" customWidth="1"/>
    <col min="14093" max="14093" width="15" style="1" customWidth="1"/>
    <col min="14094" max="14094" width="9.7109375" style="1" bestFit="1" customWidth="1"/>
    <col min="14095" max="14338" width="9.140625" style="1"/>
    <col min="14339" max="14339" width="71.5703125" style="1" customWidth="1"/>
    <col min="14340" max="14340" width="6.140625" style="1" customWidth="1"/>
    <col min="14341" max="14341" width="7.42578125" style="1" bestFit="1" customWidth="1"/>
    <col min="14342" max="14342" width="16.5703125" style="1" customWidth="1"/>
    <col min="14343" max="14343" width="8.140625" style="1" bestFit="1" customWidth="1"/>
    <col min="14344" max="14344" width="19.28515625" style="1" customWidth="1"/>
    <col min="14345" max="14346" width="0" style="1" hidden="1" customWidth="1"/>
    <col min="14347" max="14347" width="15.42578125" style="1" bestFit="1" customWidth="1"/>
    <col min="14348" max="14348" width="15" style="1" bestFit="1" customWidth="1"/>
    <col min="14349" max="14349" width="15" style="1" customWidth="1"/>
    <col min="14350" max="14350" width="9.7109375" style="1" bestFit="1" customWidth="1"/>
    <col min="14351" max="14594" width="9.140625" style="1"/>
    <col min="14595" max="14595" width="71.5703125" style="1" customWidth="1"/>
    <col min="14596" max="14596" width="6.140625" style="1" customWidth="1"/>
    <col min="14597" max="14597" width="7.42578125" style="1" bestFit="1" customWidth="1"/>
    <col min="14598" max="14598" width="16.5703125" style="1" customWidth="1"/>
    <col min="14599" max="14599" width="8.140625" style="1" bestFit="1" customWidth="1"/>
    <col min="14600" max="14600" width="19.28515625" style="1" customWidth="1"/>
    <col min="14601" max="14602" width="0" style="1" hidden="1" customWidth="1"/>
    <col min="14603" max="14603" width="15.42578125" style="1" bestFit="1" customWidth="1"/>
    <col min="14604" max="14604" width="15" style="1" bestFit="1" customWidth="1"/>
    <col min="14605" max="14605" width="15" style="1" customWidth="1"/>
    <col min="14606" max="14606" width="9.7109375" style="1" bestFit="1" customWidth="1"/>
    <col min="14607" max="14850" width="9.140625" style="1"/>
    <col min="14851" max="14851" width="71.5703125" style="1" customWidth="1"/>
    <col min="14852" max="14852" width="6.140625" style="1" customWidth="1"/>
    <col min="14853" max="14853" width="7.42578125" style="1" bestFit="1" customWidth="1"/>
    <col min="14854" max="14854" width="16.5703125" style="1" customWidth="1"/>
    <col min="14855" max="14855" width="8.140625" style="1" bestFit="1" customWidth="1"/>
    <col min="14856" max="14856" width="19.28515625" style="1" customWidth="1"/>
    <col min="14857" max="14858" width="0" style="1" hidden="1" customWidth="1"/>
    <col min="14859" max="14859" width="15.42578125" style="1" bestFit="1" customWidth="1"/>
    <col min="14860" max="14860" width="15" style="1" bestFit="1" customWidth="1"/>
    <col min="14861" max="14861" width="15" style="1" customWidth="1"/>
    <col min="14862" max="14862" width="9.7109375" style="1" bestFit="1" customWidth="1"/>
    <col min="14863" max="15106" width="9.140625" style="1"/>
    <col min="15107" max="15107" width="71.5703125" style="1" customWidth="1"/>
    <col min="15108" max="15108" width="6.140625" style="1" customWidth="1"/>
    <col min="15109" max="15109" width="7.42578125" style="1" bestFit="1" customWidth="1"/>
    <col min="15110" max="15110" width="16.5703125" style="1" customWidth="1"/>
    <col min="15111" max="15111" width="8.140625" style="1" bestFit="1" customWidth="1"/>
    <col min="15112" max="15112" width="19.28515625" style="1" customWidth="1"/>
    <col min="15113" max="15114" width="0" style="1" hidden="1" customWidth="1"/>
    <col min="15115" max="15115" width="15.42578125" style="1" bestFit="1" customWidth="1"/>
    <col min="15116" max="15116" width="15" style="1" bestFit="1" customWidth="1"/>
    <col min="15117" max="15117" width="15" style="1" customWidth="1"/>
    <col min="15118" max="15118" width="9.7109375" style="1" bestFit="1" customWidth="1"/>
    <col min="15119" max="15362" width="9.140625" style="1"/>
    <col min="15363" max="15363" width="71.5703125" style="1" customWidth="1"/>
    <col min="15364" max="15364" width="6.140625" style="1" customWidth="1"/>
    <col min="15365" max="15365" width="7.42578125" style="1" bestFit="1" customWidth="1"/>
    <col min="15366" max="15366" width="16.5703125" style="1" customWidth="1"/>
    <col min="15367" max="15367" width="8.140625" style="1" bestFit="1" customWidth="1"/>
    <col min="15368" max="15368" width="19.28515625" style="1" customWidth="1"/>
    <col min="15369" max="15370" width="0" style="1" hidden="1" customWidth="1"/>
    <col min="15371" max="15371" width="15.42578125" style="1" bestFit="1" customWidth="1"/>
    <col min="15372" max="15372" width="15" style="1" bestFit="1" customWidth="1"/>
    <col min="15373" max="15373" width="15" style="1" customWidth="1"/>
    <col min="15374" max="15374" width="9.7109375" style="1" bestFit="1" customWidth="1"/>
    <col min="15375" max="15618" width="9.140625" style="1"/>
    <col min="15619" max="15619" width="71.5703125" style="1" customWidth="1"/>
    <col min="15620" max="15620" width="6.140625" style="1" customWidth="1"/>
    <col min="15621" max="15621" width="7.42578125" style="1" bestFit="1" customWidth="1"/>
    <col min="15622" max="15622" width="16.5703125" style="1" customWidth="1"/>
    <col min="15623" max="15623" width="8.140625" style="1" bestFit="1" customWidth="1"/>
    <col min="15624" max="15624" width="19.28515625" style="1" customWidth="1"/>
    <col min="15625" max="15626" width="0" style="1" hidden="1" customWidth="1"/>
    <col min="15627" max="15627" width="15.42578125" style="1" bestFit="1" customWidth="1"/>
    <col min="15628" max="15628" width="15" style="1" bestFit="1" customWidth="1"/>
    <col min="15629" max="15629" width="15" style="1" customWidth="1"/>
    <col min="15630" max="15630" width="9.7109375" style="1" bestFit="1" customWidth="1"/>
    <col min="15631" max="15874" width="9.140625" style="1"/>
    <col min="15875" max="15875" width="71.5703125" style="1" customWidth="1"/>
    <col min="15876" max="15876" width="6.140625" style="1" customWidth="1"/>
    <col min="15877" max="15877" width="7.42578125" style="1" bestFit="1" customWidth="1"/>
    <col min="15878" max="15878" width="16.5703125" style="1" customWidth="1"/>
    <col min="15879" max="15879" width="8.140625" style="1" bestFit="1" customWidth="1"/>
    <col min="15880" max="15880" width="19.28515625" style="1" customWidth="1"/>
    <col min="15881" max="15882" width="0" style="1" hidden="1" customWidth="1"/>
    <col min="15883" max="15883" width="15.42578125" style="1" bestFit="1" customWidth="1"/>
    <col min="15884" max="15884" width="15" style="1" bestFit="1" customWidth="1"/>
    <col min="15885" max="15885" width="15" style="1" customWidth="1"/>
    <col min="15886" max="15886" width="9.7109375" style="1" bestFit="1" customWidth="1"/>
    <col min="15887" max="16130" width="9.140625" style="1"/>
    <col min="16131" max="16131" width="71.5703125" style="1" customWidth="1"/>
    <col min="16132" max="16132" width="6.140625" style="1" customWidth="1"/>
    <col min="16133" max="16133" width="7.42578125" style="1" bestFit="1" customWidth="1"/>
    <col min="16134" max="16134" width="16.5703125" style="1" customWidth="1"/>
    <col min="16135" max="16135" width="8.140625" style="1" bestFit="1" customWidth="1"/>
    <col min="16136" max="16136" width="19.28515625" style="1" customWidth="1"/>
    <col min="16137" max="16138" width="0" style="1" hidden="1" customWidth="1"/>
    <col min="16139" max="16139" width="15.42578125" style="1" bestFit="1" customWidth="1"/>
    <col min="16140" max="16140" width="15" style="1" bestFit="1" customWidth="1"/>
    <col min="16141" max="16141" width="15" style="1" customWidth="1"/>
    <col min="16142" max="16142" width="9.7109375" style="1" bestFit="1" customWidth="1"/>
    <col min="16143" max="16384" width="9.140625" style="1"/>
  </cols>
  <sheetData>
    <row r="2" spans="1:15" ht="15.75" x14ac:dyDescent="0.25">
      <c r="I2" s="228" t="s">
        <v>484</v>
      </c>
    </row>
    <row r="3" spans="1:15" ht="15.75" x14ac:dyDescent="0.25">
      <c r="I3" s="228" t="s">
        <v>394</v>
      </c>
    </row>
    <row r="4" spans="1:15" ht="15.75" x14ac:dyDescent="0.25">
      <c r="I4" s="228" t="s">
        <v>37</v>
      </c>
      <c r="J4" s="229"/>
      <c r="K4" s="229"/>
    </row>
    <row r="5" spans="1:15" ht="15.75" x14ac:dyDescent="0.25">
      <c r="I5" s="228" t="s">
        <v>38</v>
      </c>
      <c r="J5" s="229"/>
      <c r="K5" s="229"/>
    </row>
    <row r="6" spans="1:15" ht="15.75" x14ac:dyDescent="0.25">
      <c r="I6" s="228" t="s">
        <v>39</v>
      </c>
      <c r="J6" s="229"/>
      <c r="K6" s="229"/>
    </row>
    <row r="7" spans="1:15" ht="15.75" x14ac:dyDescent="0.25">
      <c r="I7" s="228" t="s">
        <v>871</v>
      </c>
      <c r="J7" s="229"/>
      <c r="K7" s="229"/>
    </row>
    <row r="8" spans="1:15" ht="15.75" x14ac:dyDescent="0.25">
      <c r="I8" s="228" t="s">
        <v>872</v>
      </c>
      <c r="J8" s="229"/>
      <c r="K8" s="229"/>
      <c r="M8" s="103"/>
      <c r="N8" s="103"/>
    </row>
    <row r="9" spans="1:15" ht="15.75" customHeight="1" x14ac:dyDescent="0.25"/>
    <row r="10" spans="1:15" ht="42" customHeight="1" x14ac:dyDescent="0.25">
      <c r="A10" s="424" t="s">
        <v>732</v>
      </c>
      <c r="B10" s="424"/>
      <c r="C10" s="424"/>
      <c r="D10" s="424"/>
      <c r="E10" s="424"/>
      <c r="F10" s="424"/>
      <c r="G10" s="424"/>
      <c r="H10" s="424"/>
      <c r="I10" s="424"/>
      <c r="J10" s="424"/>
      <c r="K10" s="386"/>
    </row>
    <row r="11" spans="1:15" x14ac:dyDescent="0.25">
      <c r="J11" s="106" t="s">
        <v>508</v>
      </c>
      <c r="K11" s="106"/>
    </row>
    <row r="12" spans="1:15" s="145" customFormat="1" ht="60" x14ac:dyDescent="0.25">
      <c r="A12" s="107" t="s">
        <v>41</v>
      </c>
      <c r="B12" s="108" t="s">
        <v>509</v>
      </c>
      <c r="C12" s="108" t="s">
        <v>395</v>
      </c>
      <c r="D12" s="108" t="s">
        <v>510</v>
      </c>
      <c r="E12" s="108" t="s">
        <v>511</v>
      </c>
      <c r="F12" s="123" t="s">
        <v>340</v>
      </c>
      <c r="G12" s="123" t="s">
        <v>512</v>
      </c>
      <c r="H12" s="109" t="s">
        <v>42</v>
      </c>
      <c r="I12" s="109" t="s">
        <v>326</v>
      </c>
      <c r="J12" s="109" t="s">
        <v>729</v>
      </c>
      <c r="K12" s="390"/>
      <c r="L12" s="146"/>
    </row>
    <row r="13" spans="1:15" s="143" customFormat="1" ht="15.75" x14ac:dyDescent="0.25">
      <c r="A13" s="110" t="s">
        <v>513</v>
      </c>
      <c r="B13" s="111"/>
      <c r="C13" s="111"/>
      <c r="D13" s="111"/>
      <c r="E13" s="111"/>
      <c r="F13" s="230"/>
      <c r="G13" s="230"/>
      <c r="H13" s="112">
        <f>H14</f>
        <v>308656576.75</v>
      </c>
      <c r="I13" s="112">
        <f>I14</f>
        <v>220284900</v>
      </c>
      <c r="J13" s="112">
        <f>J14</f>
        <v>212358210</v>
      </c>
      <c r="K13" s="391"/>
      <c r="L13" s="144"/>
      <c r="M13" s="144"/>
      <c r="N13" s="144"/>
      <c r="O13" s="144"/>
    </row>
    <row r="14" spans="1:15" s="231" customFormat="1" ht="31.5" x14ac:dyDescent="0.2">
      <c r="A14" s="110" t="s">
        <v>503</v>
      </c>
      <c r="B14" s="111">
        <v>701</v>
      </c>
      <c r="C14" s="111"/>
      <c r="D14" s="111"/>
      <c r="E14" s="111"/>
      <c r="F14" s="230"/>
      <c r="G14" s="230"/>
      <c r="H14" s="112">
        <f>H15+H48+H59+H85+H153+H170+H219+H229</f>
        <v>308656576.75</v>
      </c>
      <c r="I14" s="112">
        <f>I15+I48+I59+I85+I153+I170+I219+I229</f>
        <v>220284900</v>
      </c>
      <c r="J14" s="112">
        <f>J15+J48+J59+J85+J153+J170+J219+J229</f>
        <v>212358210</v>
      </c>
      <c r="K14" s="391"/>
      <c r="L14" s="122"/>
      <c r="M14" s="122"/>
    </row>
    <row r="15" spans="1:15" s="231" customFormat="1" ht="15.75" x14ac:dyDescent="0.2">
      <c r="A15" s="232" t="s">
        <v>398</v>
      </c>
      <c r="B15" s="233" t="s">
        <v>0</v>
      </c>
      <c r="C15" s="127" t="s">
        <v>399</v>
      </c>
      <c r="D15" s="127"/>
      <c r="E15" s="111"/>
      <c r="F15" s="230"/>
      <c r="G15" s="230"/>
      <c r="H15" s="112">
        <f>H16+H26+H31+H22</f>
        <v>3828317.23</v>
      </c>
      <c r="I15" s="112">
        <f>I16+I26+I31+I22</f>
        <v>0</v>
      </c>
      <c r="J15" s="112">
        <f>J16+J26+J31+J22</f>
        <v>0</v>
      </c>
      <c r="K15" s="391"/>
      <c r="L15" s="122"/>
    </row>
    <row r="16" spans="1:15" s="231" customFormat="1" ht="63" x14ac:dyDescent="0.2">
      <c r="A16" s="234" t="s">
        <v>412</v>
      </c>
      <c r="B16" s="235" t="s">
        <v>0</v>
      </c>
      <c r="C16" s="127" t="s">
        <v>399</v>
      </c>
      <c r="D16" s="135" t="s">
        <v>413</v>
      </c>
      <c r="E16" s="135"/>
      <c r="F16" s="236"/>
      <c r="G16" s="236"/>
      <c r="H16" s="112">
        <f>H17</f>
        <v>3243642.23</v>
      </c>
      <c r="I16" s="112">
        <f t="shared" ref="I16:J18" si="0">I17</f>
        <v>0</v>
      </c>
      <c r="J16" s="112">
        <f t="shared" si="0"/>
        <v>0</v>
      </c>
      <c r="K16" s="391"/>
      <c r="L16" s="122"/>
    </row>
    <row r="17" spans="1:12" s="231" customFormat="1" ht="15.75" x14ac:dyDescent="0.25">
      <c r="A17" s="134" t="s">
        <v>402</v>
      </c>
      <c r="B17" s="237" t="s">
        <v>0</v>
      </c>
      <c r="C17" s="127" t="s">
        <v>399</v>
      </c>
      <c r="D17" s="135" t="s">
        <v>413</v>
      </c>
      <c r="E17" s="135" t="s">
        <v>403</v>
      </c>
      <c r="F17" s="236"/>
      <c r="G17" s="236"/>
      <c r="H17" s="112">
        <f>H18</f>
        <v>3243642.23</v>
      </c>
      <c r="I17" s="112">
        <f t="shared" si="0"/>
        <v>0</v>
      </c>
      <c r="J17" s="112">
        <f t="shared" si="0"/>
        <v>0</v>
      </c>
      <c r="K17" s="391"/>
      <c r="L17" s="122"/>
    </row>
    <row r="18" spans="1:12" s="231" customFormat="1" ht="30" x14ac:dyDescent="0.2">
      <c r="A18" s="121" t="s">
        <v>514</v>
      </c>
      <c r="B18" s="238" t="s">
        <v>0</v>
      </c>
      <c r="C18" s="120" t="s">
        <v>399</v>
      </c>
      <c r="D18" s="136" t="s">
        <v>413</v>
      </c>
      <c r="E18" s="136" t="s">
        <v>405</v>
      </c>
      <c r="F18" s="239"/>
      <c r="G18" s="239"/>
      <c r="H18" s="240">
        <f>H19</f>
        <v>3243642.23</v>
      </c>
      <c r="I18" s="240">
        <f t="shared" si="0"/>
        <v>0</v>
      </c>
      <c r="J18" s="240">
        <f t="shared" si="0"/>
        <v>0</v>
      </c>
      <c r="K18" s="392"/>
      <c r="L18" s="122"/>
    </row>
    <row r="19" spans="1:12" s="231" customFormat="1" x14ac:dyDescent="0.2">
      <c r="A19" s="121" t="s">
        <v>414</v>
      </c>
      <c r="B19" s="238" t="s">
        <v>0</v>
      </c>
      <c r="C19" s="136" t="s">
        <v>399</v>
      </c>
      <c r="D19" s="136" t="s">
        <v>413</v>
      </c>
      <c r="E19" s="136" t="s">
        <v>415</v>
      </c>
      <c r="F19" s="239"/>
      <c r="G19" s="239"/>
      <c r="H19" s="240">
        <f>H20+H21</f>
        <v>3243642.23</v>
      </c>
      <c r="I19" s="240">
        <f>I20+I21</f>
        <v>0</v>
      </c>
      <c r="J19" s="240">
        <f>J20+J21</f>
        <v>0</v>
      </c>
      <c r="K19" s="392"/>
      <c r="L19" s="122"/>
    </row>
    <row r="20" spans="1:12" s="231" customFormat="1" ht="60" x14ac:dyDescent="0.2">
      <c r="A20" s="121" t="s">
        <v>346</v>
      </c>
      <c r="B20" s="238" t="s">
        <v>0</v>
      </c>
      <c r="C20" s="120" t="s">
        <v>399</v>
      </c>
      <c r="D20" s="136" t="s">
        <v>413</v>
      </c>
      <c r="E20" s="136" t="s">
        <v>415</v>
      </c>
      <c r="F20" s="239" t="s">
        <v>370</v>
      </c>
      <c r="G20" s="241" t="s">
        <v>515</v>
      </c>
      <c r="H20" s="240">
        <v>3043433.98</v>
      </c>
      <c r="I20" s="30">
        <v>0</v>
      </c>
      <c r="J20" s="30">
        <v>0</v>
      </c>
      <c r="K20" s="285"/>
      <c r="L20" s="122"/>
    </row>
    <row r="21" spans="1:12" s="231" customFormat="1" ht="30" x14ac:dyDescent="0.2">
      <c r="A21" s="121" t="s">
        <v>516</v>
      </c>
      <c r="B21" s="238" t="s">
        <v>0</v>
      </c>
      <c r="C21" s="136" t="s">
        <v>399</v>
      </c>
      <c r="D21" s="136" t="s">
        <v>413</v>
      </c>
      <c r="E21" s="136" t="s">
        <v>415</v>
      </c>
      <c r="F21" s="239" t="s">
        <v>373</v>
      </c>
      <c r="G21" s="241" t="s">
        <v>515</v>
      </c>
      <c r="H21" s="240">
        <v>200208.25</v>
      </c>
      <c r="I21" s="30">
        <v>0</v>
      </c>
      <c r="J21" s="30">
        <v>0</v>
      </c>
      <c r="K21" s="285"/>
      <c r="L21" s="122"/>
    </row>
    <row r="22" spans="1:12" s="244" customFormat="1" ht="15.75" hidden="1" x14ac:dyDescent="0.25">
      <c r="A22" s="134" t="s">
        <v>517</v>
      </c>
      <c r="B22" s="238" t="s">
        <v>0</v>
      </c>
      <c r="C22" s="135" t="s">
        <v>399</v>
      </c>
      <c r="D22" s="135" t="s">
        <v>442</v>
      </c>
      <c r="E22" s="135"/>
      <c r="F22" s="242"/>
      <c r="G22" s="242"/>
      <c r="H22" s="112">
        <f>H23</f>
        <v>0</v>
      </c>
      <c r="I22" s="112">
        <f t="shared" ref="I22:J24" si="1">I23</f>
        <v>0</v>
      </c>
      <c r="J22" s="112">
        <f t="shared" si="1"/>
        <v>0</v>
      </c>
      <c r="K22" s="391"/>
      <c r="L22" s="243"/>
    </row>
    <row r="23" spans="1:12" s="244" customFormat="1" ht="15.75" hidden="1" x14ac:dyDescent="0.25">
      <c r="A23" s="134" t="s">
        <v>402</v>
      </c>
      <c r="B23" s="237" t="s">
        <v>0</v>
      </c>
      <c r="C23" s="135" t="s">
        <v>399</v>
      </c>
      <c r="D23" s="135" t="s">
        <v>442</v>
      </c>
      <c r="E23" s="135" t="s">
        <v>403</v>
      </c>
      <c r="F23" s="242"/>
      <c r="G23" s="242"/>
      <c r="H23" s="112">
        <f>H24</f>
        <v>0</v>
      </c>
      <c r="I23" s="112">
        <f t="shared" si="1"/>
        <v>0</v>
      </c>
      <c r="J23" s="112">
        <f t="shared" si="1"/>
        <v>0</v>
      </c>
      <c r="K23" s="391"/>
      <c r="L23" s="243"/>
    </row>
    <row r="24" spans="1:12" s="231" customFormat="1" ht="45" hidden="1" x14ac:dyDescent="0.2">
      <c r="A24" s="121" t="s">
        <v>518</v>
      </c>
      <c r="B24" s="238" t="s">
        <v>0</v>
      </c>
      <c r="C24" s="136" t="s">
        <v>399</v>
      </c>
      <c r="D24" s="136" t="s">
        <v>442</v>
      </c>
      <c r="E24" s="136" t="s">
        <v>519</v>
      </c>
      <c r="F24" s="239"/>
      <c r="G24" s="239"/>
      <c r="H24" s="240">
        <f>H25</f>
        <v>0</v>
      </c>
      <c r="I24" s="240">
        <f t="shared" si="1"/>
        <v>0</v>
      </c>
      <c r="J24" s="240">
        <f t="shared" si="1"/>
        <v>0</v>
      </c>
      <c r="K24" s="392"/>
      <c r="L24" s="122"/>
    </row>
    <row r="25" spans="1:12" s="231" customFormat="1" ht="30" hidden="1" x14ac:dyDescent="0.2">
      <c r="A25" s="121" t="s">
        <v>516</v>
      </c>
      <c r="B25" s="238" t="s">
        <v>0</v>
      </c>
      <c r="C25" s="136" t="s">
        <v>399</v>
      </c>
      <c r="D25" s="136" t="s">
        <v>442</v>
      </c>
      <c r="E25" s="136" t="s">
        <v>519</v>
      </c>
      <c r="F25" s="239" t="s">
        <v>373</v>
      </c>
      <c r="G25" s="239"/>
      <c r="H25" s="240"/>
      <c r="I25" s="240"/>
      <c r="J25" s="30"/>
      <c r="K25" s="285"/>
      <c r="L25" s="122"/>
    </row>
    <row r="26" spans="1:12" s="244" customFormat="1" ht="47.25" x14ac:dyDescent="0.25">
      <c r="A26" s="134" t="s">
        <v>416</v>
      </c>
      <c r="B26" s="237" t="s">
        <v>0</v>
      </c>
      <c r="C26" s="135" t="s">
        <v>399</v>
      </c>
      <c r="D26" s="135" t="s">
        <v>417</v>
      </c>
      <c r="E26" s="135"/>
      <c r="F26" s="242"/>
      <c r="G26" s="242"/>
      <c r="H26" s="112">
        <f t="shared" ref="H26:J29" si="2">H27</f>
        <v>584675</v>
      </c>
      <c r="I26" s="112">
        <f t="shared" si="2"/>
        <v>0</v>
      </c>
      <c r="J26" s="112">
        <f t="shared" si="2"/>
        <v>0</v>
      </c>
      <c r="K26" s="391"/>
      <c r="L26" s="243"/>
    </row>
    <row r="27" spans="1:12" s="244" customFormat="1" ht="15.75" x14ac:dyDescent="0.25">
      <c r="A27" s="134" t="s">
        <v>402</v>
      </c>
      <c r="B27" s="237" t="s">
        <v>0</v>
      </c>
      <c r="C27" s="135" t="s">
        <v>399</v>
      </c>
      <c r="D27" s="135" t="s">
        <v>417</v>
      </c>
      <c r="E27" s="135" t="s">
        <v>403</v>
      </c>
      <c r="F27" s="242"/>
      <c r="G27" s="242"/>
      <c r="H27" s="112">
        <f>H28</f>
        <v>584675</v>
      </c>
      <c r="I27" s="112">
        <f t="shared" si="2"/>
        <v>0</v>
      </c>
      <c r="J27" s="112">
        <f t="shared" si="2"/>
        <v>0</v>
      </c>
      <c r="K27" s="391"/>
      <c r="L27" s="243"/>
    </row>
    <row r="28" spans="1:12" s="244" customFormat="1" ht="30.75" x14ac:dyDescent="0.25">
      <c r="A28" s="121" t="s">
        <v>514</v>
      </c>
      <c r="B28" s="238" t="s">
        <v>0</v>
      </c>
      <c r="C28" s="136" t="s">
        <v>399</v>
      </c>
      <c r="D28" s="136" t="s">
        <v>417</v>
      </c>
      <c r="E28" s="136" t="s">
        <v>405</v>
      </c>
      <c r="F28" s="242"/>
      <c r="G28" s="242"/>
      <c r="H28" s="240">
        <f>H29</f>
        <v>584675</v>
      </c>
      <c r="I28" s="240">
        <f t="shared" si="2"/>
        <v>0</v>
      </c>
      <c r="J28" s="240">
        <f t="shared" si="2"/>
        <v>0</v>
      </c>
      <c r="K28" s="392"/>
      <c r="L28" s="243"/>
    </row>
    <row r="29" spans="1:12" s="231" customFormat="1" x14ac:dyDescent="0.2">
      <c r="A29" s="121" t="s">
        <v>414</v>
      </c>
      <c r="B29" s="238" t="s">
        <v>0</v>
      </c>
      <c r="C29" s="136" t="s">
        <v>399</v>
      </c>
      <c r="D29" s="136" t="s">
        <v>417</v>
      </c>
      <c r="E29" s="136" t="s">
        <v>415</v>
      </c>
      <c r="F29" s="239"/>
      <c r="G29" s="239"/>
      <c r="H29" s="240">
        <f t="shared" si="2"/>
        <v>584675</v>
      </c>
      <c r="I29" s="240">
        <f t="shared" si="2"/>
        <v>0</v>
      </c>
      <c r="J29" s="240">
        <f t="shared" si="2"/>
        <v>0</v>
      </c>
      <c r="K29" s="392"/>
      <c r="L29" s="122"/>
    </row>
    <row r="30" spans="1:12" s="231" customFormat="1" ht="30" x14ac:dyDescent="0.2">
      <c r="A30" s="245" t="s">
        <v>516</v>
      </c>
      <c r="B30" s="238" t="s">
        <v>0</v>
      </c>
      <c r="C30" s="136" t="s">
        <v>399</v>
      </c>
      <c r="D30" s="136" t="s">
        <v>417</v>
      </c>
      <c r="E30" s="136" t="s">
        <v>415</v>
      </c>
      <c r="F30" s="239" t="s">
        <v>373</v>
      </c>
      <c r="G30" s="241" t="s">
        <v>515</v>
      </c>
      <c r="H30" s="240">
        <v>584675</v>
      </c>
      <c r="I30" s="240">
        <v>0</v>
      </c>
      <c r="J30" s="30">
        <v>0</v>
      </c>
      <c r="K30" s="285"/>
      <c r="L30" s="122"/>
    </row>
    <row r="31" spans="1:12" s="231" customFormat="1" ht="15.75" hidden="1" x14ac:dyDescent="0.2">
      <c r="A31" s="246" t="s">
        <v>426</v>
      </c>
      <c r="B31" s="237" t="s">
        <v>0</v>
      </c>
      <c r="C31" s="127" t="s">
        <v>399</v>
      </c>
      <c r="D31" s="127" t="s">
        <v>427</v>
      </c>
      <c r="E31" s="111"/>
      <c r="F31" s="230"/>
      <c r="G31" s="230"/>
      <c r="H31" s="112">
        <f>H36+H32</f>
        <v>0</v>
      </c>
      <c r="I31" s="112">
        <f>I36+I32</f>
        <v>0</v>
      </c>
      <c r="J31" s="112">
        <f>J36+J32</f>
        <v>0</v>
      </c>
      <c r="K31" s="391"/>
      <c r="L31" s="122"/>
    </row>
    <row r="32" spans="1:12" s="231" customFormat="1" ht="31.5" hidden="1" x14ac:dyDescent="0.25">
      <c r="A32" s="134" t="s">
        <v>381</v>
      </c>
      <c r="B32" s="238" t="s">
        <v>0</v>
      </c>
      <c r="C32" s="163" t="s">
        <v>399</v>
      </c>
      <c r="D32" s="163" t="s">
        <v>427</v>
      </c>
      <c r="E32" s="163" t="s">
        <v>382</v>
      </c>
      <c r="F32" s="230"/>
      <c r="G32" s="230"/>
      <c r="H32" s="112">
        <f>H33</f>
        <v>0</v>
      </c>
      <c r="I32" s="112">
        <f t="shared" ref="I32:J34" si="3">I33</f>
        <v>0</v>
      </c>
      <c r="J32" s="112">
        <f t="shared" si="3"/>
        <v>0</v>
      </c>
      <c r="K32" s="391"/>
      <c r="L32" s="122"/>
    </row>
    <row r="33" spans="1:12" s="231" customFormat="1" ht="15.75" hidden="1" x14ac:dyDescent="0.2">
      <c r="A33" s="121" t="s">
        <v>344</v>
      </c>
      <c r="B33" s="238" t="s">
        <v>0</v>
      </c>
      <c r="C33" s="136" t="s">
        <v>399</v>
      </c>
      <c r="D33" s="136" t="s">
        <v>427</v>
      </c>
      <c r="E33" s="165" t="s">
        <v>383</v>
      </c>
      <c r="F33" s="230"/>
      <c r="G33" s="230"/>
      <c r="H33" s="240">
        <f>H34</f>
        <v>0</v>
      </c>
      <c r="I33" s="240">
        <f t="shared" si="3"/>
        <v>0</v>
      </c>
      <c r="J33" s="240">
        <f t="shared" si="3"/>
        <v>0</v>
      </c>
      <c r="K33" s="392"/>
      <c r="L33" s="122"/>
    </row>
    <row r="34" spans="1:12" s="231" customFormat="1" ht="30" hidden="1" x14ac:dyDescent="0.2">
      <c r="A34" s="121" t="s">
        <v>428</v>
      </c>
      <c r="B34" s="238" t="s">
        <v>0</v>
      </c>
      <c r="C34" s="136" t="s">
        <v>399</v>
      </c>
      <c r="D34" s="136" t="s">
        <v>427</v>
      </c>
      <c r="E34" s="165" t="s">
        <v>537</v>
      </c>
      <c r="F34" s="230"/>
      <c r="G34" s="230"/>
      <c r="H34" s="240">
        <f>H35</f>
        <v>0</v>
      </c>
      <c r="I34" s="240">
        <f t="shared" si="3"/>
        <v>0</v>
      </c>
      <c r="J34" s="240">
        <f t="shared" si="3"/>
        <v>0</v>
      </c>
      <c r="K34" s="392"/>
      <c r="L34" s="122"/>
    </row>
    <row r="35" spans="1:12" s="231" customFormat="1" ht="60" hidden="1" x14ac:dyDescent="0.2">
      <c r="A35" s="121" t="s">
        <v>346</v>
      </c>
      <c r="B35" s="238" t="s">
        <v>0</v>
      </c>
      <c r="C35" s="136" t="s">
        <v>399</v>
      </c>
      <c r="D35" s="136" t="s">
        <v>427</v>
      </c>
      <c r="E35" s="108">
        <v>3110022001</v>
      </c>
      <c r="F35" s="123">
        <v>100</v>
      </c>
      <c r="G35" s="123" t="s">
        <v>535</v>
      </c>
      <c r="H35" s="240"/>
      <c r="I35" s="240"/>
      <c r="J35" s="240"/>
      <c r="K35" s="392"/>
      <c r="L35" s="122"/>
    </row>
    <row r="36" spans="1:12" s="231" customFormat="1" ht="15.75" hidden="1" x14ac:dyDescent="0.25">
      <c r="A36" s="134" t="s">
        <v>402</v>
      </c>
      <c r="B36" s="237" t="s">
        <v>0</v>
      </c>
      <c r="C36" s="252" t="s">
        <v>399</v>
      </c>
      <c r="D36" s="252" t="s">
        <v>427</v>
      </c>
      <c r="E36" s="252" t="s">
        <v>403</v>
      </c>
      <c r="F36" s="253"/>
      <c r="G36" s="253"/>
      <c r="H36" s="254">
        <f>H37</f>
        <v>0</v>
      </c>
      <c r="I36" s="254">
        <f t="shared" ref="I36:J38" si="4">I37</f>
        <v>0</v>
      </c>
      <c r="J36" s="254">
        <f t="shared" si="4"/>
        <v>0</v>
      </c>
      <c r="K36" s="393"/>
      <c r="L36" s="122"/>
    </row>
    <row r="37" spans="1:12" s="231" customFormat="1" hidden="1" x14ac:dyDescent="0.2">
      <c r="A37" s="121" t="s">
        <v>422</v>
      </c>
      <c r="B37" s="238" t="s">
        <v>0</v>
      </c>
      <c r="C37" s="251" t="s">
        <v>399</v>
      </c>
      <c r="D37" s="251" t="s">
        <v>427</v>
      </c>
      <c r="E37" s="251" t="s">
        <v>423</v>
      </c>
      <c r="F37" s="241"/>
      <c r="G37" s="241"/>
      <c r="H37" s="29">
        <f>H38+H40+H43+H46</f>
        <v>0</v>
      </c>
      <c r="I37" s="29">
        <f>I38+I40+I43+I46</f>
        <v>0</v>
      </c>
      <c r="J37" s="29">
        <f>J38+J40+J43+J46</f>
        <v>0</v>
      </c>
      <c r="K37" s="284"/>
      <c r="L37" s="122"/>
    </row>
    <row r="38" spans="1:12" s="231" customFormat="1" hidden="1" x14ac:dyDescent="0.2">
      <c r="A38" s="220" t="s">
        <v>538</v>
      </c>
      <c r="B38" s="238" t="s">
        <v>0</v>
      </c>
      <c r="C38" s="251" t="s">
        <v>399</v>
      </c>
      <c r="D38" s="251" t="s">
        <v>427</v>
      </c>
      <c r="E38" s="251" t="s">
        <v>539</v>
      </c>
      <c r="F38" s="241"/>
      <c r="G38" s="241"/>
      <c r="H38" s="29">
        <f>H39</f>
        <v>0</v>
      </c>
      <c r="I38" s="29">
        <f t="shared" si="4"/>
        <v>0</v>
      </c>
      <c r="J38" s="29">
        <f t="shared" si="4"/>
        <v>0</v>
      </c>
      <c r="K38" s="284"/>
      <c r="L38" s="122"/>
    </row>
    <row r="39" spans="1:12" s="231" customFormat="1" ht="30" hidden="1" x14ac:dyDescent="0.2">
      <c r="A39" s="121" t="s">
        <v>347</v>
      </c>
      <c r="B39" s="238" t="s">
        <v>0</v>
      </c>
      <c r="C39" s="251" t="s">
        <v>399</v>
      </c>
      <c r="D39" s="251" t="s">
        <v>427</v>
      </c>
      <c r="E39" s="251" t="s">
        <v>539</v>
      </c>
      <c r="F39" s="241" t="s">
        <v>373</v>
      </c>
      <c r="G39" s="241" t="s">
        <v>535</v>
      </c>
      <c r="H39" s="29"/>
      <c r="I39" s="29"/>
      <c r="J39" s="30"/>
      <c r="K39" s="285"/>
      <c r="L39" s="122"/>
    </row>
    <row r="40" spans="1:12" s="231" customFormat="1" ht="105" hidden="1" x14ac:dyDescent="0.2">
      <c r="A40" s="121" t="s">
        <v>540</v>
      </c>
      <c r="B40" s="238" t="s">
        <v>0</v>
      </c>
      <c r="C40" s="251" t="s">
        <v>399</v>
      </c>
      <c r="D40" s="251" t="s">
        <v>427</v>
      </c>
      <c r="E40" s="256" t="s">
        <v>541</v>
      </c>
      <c r="F40" s="241"/>
      <c r="G40" s="241"/>
      <c r="H40" s="29">
        <f>SUM(H41:H42)</f>
        <v>0</v>
      </c>
      <c r="I40" s="29">
        <f>SUM(I41:I42)</f>
        <v>0</v>
      </c>
      <c r="J40" s="29">
        <f>SUM(J41:J42)</f>
        <v>0</v>
      </c>
      <c r="K40" s="284"/>
      <c r="L40" s="122"/>
    </row>
    <row r="41" spans="1:12" s="231" customFormat="1" ht="60" hidden="1" x14ac:dyDescent="0.2">
      <c r="A41" s="121" t="s">
        <v>346</v>
      </c>
      <c r="B41" s="238" t="s">
        <v>0</v>
      </c>
      <c r="C41" s="251" t="s">
        <v>399</v>
      </c>
      <c r="D41" s="251" t="s">
        <v>427</v>
      </c>
      <c r="E41" s="256" t="s">
        <v>541</v>
      </c>
      <c r="F41" s="241" t="s">
        <v>370</v>
      </c>
      <c r="G41" s="241" t="s">
        <v>535</v>
      </c>
      <c r="H41" s="263"/>
      <c r="I41" s="29"/>
      <c r="J41" s="30"/>
      <c r="K41" s="285"/>
      <c r="L41" s="122"/>
    </row>
    <row r="42" spans="1:12" s="244" customFormat="1" ht="30.75" hidden="1" x14ac:dyDescent="0.25">
      <c r="A42" s="121" t="s">
        <v>347</v>
      </c>
      <c r="B42" s="238" t="s">
        <v>0</v>
      </c>
      <c r="C42" s="251" t="s">
        <v>399</v>
      </c>
      <c r="D42" s="251" t="s">
        <v>427</v>
      </c>
      <c r="E42" s="256" t="s">
        <v>541</v>
      </c>
      <c r="F42" s="241" t="s">
        <v>373</v>
      </c>
      <c r="G42" s="241" t="s">
        <v>535</v>
      </c>
      <c r="H42" s="263"/>
      <c r="I42" s="29"/>
      <c r="J42" s="30"/>
      <c r="K42" s="285"/>
      <c r="L42" s="243"/>
    </row>
    <row r="43" spans="1:12" s="231" customFormat="1" ht="30" hidden="1" x14ac:dyDescent="0.2">
      <c r="A43" s="121" t="s">
        <v>542</v>
      </c>
      <c r="B43" s="238" t="s">
        <v>0</v>
      </c>
      <c r="C43" s="251" t="s">
        <v>399</v>
      </c>
      <c r="D43" s="251" t="s">
        <v>427</v>
      </c>
      <c r="E43" s="256" t="s">
        <v>520</v>
      </c>
      <c r="F43" s="241"/>
      <c r="G43" s="241"/>
      <c r="H43" s="257">
        <f>SUM(H44:H45)</f>
        <v>0</v>
      </c>
      <c r="I43" s="257">
        <f>SUM(I44:I45)</f>
        <v>0</v>
      </c>
      <c r="J43" s="257">
        <f>SUM(J44:J45)</f>
        <v>0</v>
      </c>
      <c r="K43" s="394"/>
      <c r="L43" s="122"/>
    </row>
    <row r="44" spans="1:12" s="231" customFormat="1" ht="60" hidden="1" x14ac:dyDescent="0.2">
      <c r="A44" s="121" t="s">
        <v>346</v>
      </c>
      <c r="B44" s="238" t="s">
        <v>0</v>
      </c>
      <c r="C44" s="251" t="s">
        <v>399</v>
      </c>
      <c r="D44" s="251" t="s">
        <v>427</v>
      </c>
      <c r="E44" s="256" t="s">
        <v>520</v>
      </c>
      <c r="F44" s="241" t="s">
        <v>370</v>
      </c>
      <c r="G44" s="241" t="s">
        <v>535</v>
      </c>
      <c r="H44" s="257"/>
      <c r="I44" s="257"/>
      <c r="J44" s="257"/>
      <c r="K44" s="394"/>
      <c r="L44" s="122"/>
    </row>
    <row r="45" spans="1:12" s="231" customFormat="1" ht="30" hidden="1" x14ac:dyDescent="0.2">
      <c r="A45" s="121" t="s">
        <v>347</v>
      </c>
      <c r="B45" s="238" t="s">
        <v>0</v>
      </c>
      <c r="C45" s="251" t="s">
        <v>399</v>
      </c>
      <c r="D45" s="251" t="s">
        <v>427</v>
      </c>
      <c r="E45" s="256" t="s">
        <v>520</v>
      </c>
      <c r="F45" s="241" t="s">
        <v>373</v>
      </c>
      <c r="G45" s="241" t="s">
        <v>535</v>
      </c>
      <c r="H45" s="257"/>
      <c r="I45" s="257"/>
      <c r="J45" s="257"/>
      <c r="K45" s="394"/>
      <c r="L45" s="122"/>
    </row>
    <row r="46" spans="1:12" s="231" customFormat="1" ht="57" hidden="1" x14ac:dyDescent="0.2">
      <c r="A46" s="286" t="s">
        <v>543</v>
      </c>
      <c r="B46" s="238" t="s">
        <v>0</v>
      </c>
      <c r="C46" s="251" t="s">
        <v>399</v>
      </c>
      <c r="D46" s="251" t="s">
        <v>427</v>
      </c>
      <c r="E46" s="251" t="s">
        <v>544</v>
      </c>
      <c r="F46" s="241"/>
      <c r="G46" s="241"/>
      <c r="H46" s="29">
        <f>H47</f>
        <v>0</v>
      </c>
      <c r="I46" s="29">
        <f>I47</f>
        <v>0</v>
      </c>
      <c r="J46" s="29">
        <f>J47</f>
        <v>0</v>
      </c>
      <c r="K46" s="284"/>
      <c r="L46" s="122"/>
    </row>
    <row r="47" spans="1:12" s="231" customFormat="1" ht="60" hidden="1" x14ac:dyDescent="0.2">
      <c r="A47" s="121" t="s">
        <v>346</v>
      </c>
      <c r="B47" s="238" t="s">
        <v>0</v>
      </c>
      <c r="C47" s="251" t="s">
        <v>399</v>
      </c>
      <c r="D47" s="251" t="s">
        <v>427</v>
      </c>
      <c r="E47" s="251" t="s">
        <v>544</v>
      </c>
      <c r="F47" s="241" t="s">
        <v>370</v>
      </c>
      <c r="G47" s="241" t="s">
        <v>535</v>
      </c>
      <c r="H47" s="29"/>
      <c r="I47" s="29"/>
      <c r="J47" s="30"/>
      <c r="K47" s="285"/>
      <c r="L47" s="122"/>
    </row>
    <row r="48" spans="1:12" s="231" customFormat="1" ht="31.5" hidden="1" x14ac:dyDescent="0.2">
      <c r="A48" s="258" t="s">
        <v>434</v>
      </c>
      <c r="B48" s="237" t="s">
        <v>0</v>
      </c>
      <c r="C48" s="252" t="s">
        <v>409</v>
      </c>
      <c r="D48" s="252"/>
      <c r="E48" s="252"/>
      <c r="F48" s="253"/>
      <c r="G48" s="253"/>
      <c r="H48" s="254">
        <f>H49+H54</f>
        <v>0</v>
      </c>
      <c r="I48" s="254">
        <f>I49+I54</f>
        <v>0</v>
      </c>
      <c r="J48" s="254">
        <f>J49+J54</f>
        <v>0</v>
      </c>
      <c r="K48" s="393"/>
      <c r="L48" s="122"/>
    </row>
    <row r="49" spans="1:12" s="231" customFormat="1" ht="15.75" hidden="1" x14ac:dyDescent="0.2">
      <c r="A49" s="258" t="s">
        <v>521</v>
      </c>
      <c r="B49" s="237" t="s">
        <v>0</v>
      </c>
      <c r="C49" s="252" t="s">
        <v>409</v>
      </c>
      <c r="D49" s="252" t="s">
        <v>413</v>
      </c>
      <c r="E49" s="252"/>
      <c r="F49" s="253"/>
      <c r="G49" s="253"/>
      <c r="H49" s="254">
        <f>H50</f>
        <v>0</v>
      </c>
      <c r="I49" s="254">
        <f t="shared" ref="H49:J52" si="5">I50</f>
        <v>0</v>
      </c>
      <c r="J49" s="254">
        <f t="shared" si="5"/>
        <v>0</v>
      </c>
      <c r="K49" s="393"/>
      <c r="L49" s="122"/>
    </row>
    <row r="50" spans="1:12" s="231" customFormat="1" ht="15.75" hidden="1" x14ac:dyDescent="0.2">
      <c r="A50" s="258" t="s">
        <v>402</v>
      </c>
      <c r="B50" s="237" t="s">
        <v>0</v>
      </c>
      <c r="C50" s="252" t="s">
        <v>409</v>
      </c>
      <c r="D50" s="252" t="s">
        <v>413</v>
      </c>
      <c r="E50" s="252" t="s">
        <v>403</v>
      </c>
      <c r="F50" s="253"/>
      <c r="G50" s="253"/>
      <c r="H50" s="254">
        <f>H51</f>
        <v>0</v>
      </c>
      <c r="I50" s="254">
        <f t="shared" si="5"/>
        <v>0</v>
      </c>
      <c r="J50" s="254">
        <f t="shared" si="5"/>
        <v>0</v>
      </c>
      <c r="K50" s="393"/>
      <c r="L50" s="122"/>
    </row>
    <row r="51" spans="1:12" s="231" customFormat="1" hidden="1" x14ac:dyDescent="0.2">
      <c r="A51" s="287" t="s">
        <v>478</v>
      </c>
      <c r="B51" s="238" t="s">
        <v>0</v>
      </c>
      <c r="C51" s="251" t="s">
        <v>409</v>
      </c>
      <c r="D51" s="251" t="s">
        <v>413</v>
      </c>
      <c r="E51" s="251" t="s">
        <v>479</v>
      </c>
      <c r="F51" s="241"/>
      <c r="G51" s="241"/>
      <c r="H51" s="29">
        <f>H52</f>
        <v>0</v>
      </c>
      <c r="I51" s="29">
        <f t="shared" si="5"/>
        <v>0</v>
      </c>
      <c r="J51" s="29">
        <f t="shared" si="5"/>
        <v>0</v>
      </c>
      <c r="K51" s="284"/>
      <c r="L51" s="122"/>
    </row>
    <row r="52" spans="1:12" s="231" customFormat="1" ht="30" hidden="1" x14ac:dyDescent="0.2">
      <c r="A52" s="121" t="s">
        <v>545</v>
      </c>
      <c r="B52" s="238" t="s">
        <v>0</v>
      </c>
      <c r="C52" s="251" t="s">
        <v>409</v>
      </c>
      <c r="D52" s="251" t="s">
        <v>413</v>
      </c>
      <c r="E52" s="251" t="s">
        <v>522</v>
      </c>
      <c r="F52" s="241"/>
      <c r="G52" s="241"/>
      <c r="H52" s="29">
        <f t="shared" si="5"/>
        <v>0</v>
      </c>
      <c r="I52" s="29">
        <f t="shared" si="5"/>
        <v>0</v>
      </c>
      <c r="J52" s="29">
        <f t="shared" si="5"/>
        <v>0</v>
      </c>
      <c r="K52" s="284"/>
      <c r="L52" s="122"/>
    </row>
    <row r="53" spans="1:12" s="231" customFormat="1" hidden="1" x14ac:dyDescent="0.2">
      <c r="A53" s="121" t="s">
        <v>478</v>
      </c>
      <c r="B53" s="238" t="s">
        <v>0</v>
      </c>
      <c r="C53" s="251" t="s">
        <v>409</v>
      </c>
      <c r="D53" s="251" t="s">
        <v>413</v>
      </c>
      <c r="E53" s="288" t="s">
        <v>522</v>
      </c>
      <c r="F53" s="262" t="s">
        <v>482</v>
      </c>
      <c r="G53" s="260" t="s">
        <v>535</v>
      </c>
      <c r="H53" s="29"/>
      <c r="I53" s="259"/>
      <c r="J53" s="44"/>
      <c r="K53" s="395"/>
      <c r="L53" s="122"/>
    </row>
    <row r="54" spans="1:12" s="231" customFormat="1" ht="63" hidden="1" x14ac:dyDescent="0.25">
      <c r="A54" s="134" t="s">
        <v>435</v>
      </c>
      <c r="B54" s="237" t="s">
        <v>0</v>
      </c>
      <c r="C54" s="252" t="s">
        <v>409</v>
      </c>
      <c r="D54" s="252" t="s">
        <v>436</v>
      </c>
      <c r="E54" s="252"/>
      <c r="F54" s="252"/>
      <c r="G54" s="252"/>
      <c r="H54" s="254">
        <f>H55</f>
        <v>0</v>
      </c>
      <c r="I54" s="254">
        <f t="shared" ref="I54:J57" si="6">I55</f>
        <v>0</v>
      </c>
      <c r="J54" s="254">
        <f t="shared" si="6"/>
        <v>0</v>
      </c>
      <c r="K54" s="393"/>
      <c r="L54" s="122"/>
    </row>
    <row r="55" spans="1:12" s="231" customFormat="1" ht="15.75" hidden="1" x14ac:dyDescent="0.25">
      <c r="A55" s="130" t="s">
        <v>402</v>
      </c>
      <c r="B55" s="237" t="s">
        <v>0</v>
      </c>
      <c r="C55" s="252" t="s">
        <v>409</v>
      </c>
      <c r="D55" s="252" t="s">
        <v>436</v>
      </c>
      <c r="E55" s="158">
        <v>9900000000</v>
      </c>
      <c r="F55" s="158"/>
      <c r="G55" s="252"/>
      <c r="H55" s="254">
        <f>H56</f>
        <v>0</v>
      </c>
      <c r="I55" s="254">
        <f t="shared" si="6"/>
        <v>0</v>
      </c>
      <c r="J55" s="254">
        <f t="shared" si="6"/>
        <v>0</v>
      </c>
      <c r="K55" s="393"/>
      <c r="L55" s="122"/>
    </row>
    <row r="56" spans="1:12" s="231" customFormat="1" ht="30" hidden="1" x14ac:dyDescent="0.2">
      <c r="A56" s="121" t="s">
        <v>404</v>
      </c>
      <c r="B56" s="238" t="s">
        <v>0</v>
      </c>
      <c r="C56" s="251" t="s">
        <v>409</v>
      </c>
      <c r="D56" s="251" t="s">
        <v>436</v>
      </c>
      <c r="E56" s="155">
        <v>9910000000</v>
      </c>
      <c r="F56" s="155"/>
      <c r="G56" s="251"/>
      <c r="H56" s="29">
        <f>H57</f>
        <v>0</v>
      </c>
      <c r="I56" s="29">
        <f t="shared" si="6"/>
        <v>0</v>
      </c>
      <c r="J56" s="29">
        <f t="shared" si="6"/>
        <v>0</v>
      </c>
      <c r="K56" s="284"/>
      <c r="L56" s="122"/>
    </row>
    <row r="57" spans="1:12" s="231" customFormat="1" ht="30" hidden="1" x14ac:dyDescent="0.2">
      <c r="A57" s="119" t="s">
        <v>428</v>
      </c>
      <c r="B57" s="238" t="s">
        <v>0</v>
      </c>
      <c r="C57" s="251" t="s">
        <v>409</v>
      </c>
      <c r="D57" s="251" t="s">
        <v>436</v>
      </c>
      <c r="E57" s="155">
        <v>9910022001</v>
      </c>
      <c r="F57" s="155"/>
      <c r="G57" s="251"/>
      <c r="H57" s="29">
        <f>H58</f>
        <v>0</v>
      </c>
      <c r="I57" s="29">
        <f t="shared" si="6"/>
        <v>0</v>
      </c>
      <c r="J57" s="29">
        <f t="shared" si="6"/>
        <v>0</v>
      </c>
      <c r="K57" s="284"/>
      <c r="L57" s="122"/>
    </row>
    <row r="58" spans="1:12" s="231" customFormat="1" ht="60" hidden="1" x14ac:dyDescent="0.2">
      <c r="A58" s="121" t="s">
        <v>346</v>
      </c>
      <c r="B58" s="238" t="s">
        <v>0</v>
      </c>
      <c r="C58" s="251" t="s">
        <v>409</v>
      </c>
      <c r="D58" s="251" t="s">
        <v>436</v>
      </c>
      <c r="E58" s="155">
        <v>9910022001</v>
      </c>
      <c r="F58" s="165" t="s">
        <v>370</v>
      </c>
      <c r="G58" s="251" t="s">
        <v>535</v>
      </c>
      <c r="H58" s="29"/>
      <c r="I58" s="259"/>
      <c r="J58" s="44"/>
      <c r="K58" s="395"/>
      <c r="L58" s="122"/>
    </row>
    <row r="59" spans="1:12" s="231" customFormat="1" ht="15.75" x14ac:dyDescent="0.2">
      <c r="A59" s="258" t="s">
        <v>439</v>
      </c>
      <c r="B59" s="237" t="s">
        <v>0</v>
      </c>
      <c r="C59" s="252" t="s">
        <v>413</v>
      </c>
      <c r="D59" s="252"/>
      <c r="E59" s="252"/>
      <c r="F59" s="253"/>
      <c r="G59" s="253"/>
      <c r="H59" s="254">
        <f>H60+H66</f>
        <v>4916110</v>
      </c>
      <c r="I59" s="254">
        <f>I60+I66</f>
        <v>0</v>
      </c>
      <c r="J59" s="254">
        <f>J60+J66</f>
        <v>0</v>
      </c>
      <c r="K59" s="393"/>
      <c r="L59" s="122"/>
    </row>
    <row r="60" spans="1:12" s="231" customFormat="1" ht="15.75" hidden="1" x14ac:dyDescent="0.2">
      <c r="A60" s="258" t="s">
        <v>440</v>
      </c>
      <c r="B60" s="237" t="s">
        <v>0</v>
      </c>
      <c r="C60" s="252" t="s">
        <v>413</v>
      </c>
      <c r="D60" s="252" t="s">
        <v>399</v>
      </c>
      <c r="E60" s="252"/>
      <c r="F60" s="253"/>
      <c r="G60" s="253"/>
      <c r="H60" s="254">
        <f>H61</f>
        <v>0</v>
      </c>
      <c r="I60" s="254">
        <f t="shared" ref="I60:J62" si="7">I61</f>
        <v>0</v>
      </c>
      <c r="J60" s="254">
        <f t="shared" si="7"/>
        <v>0</v>
      </c>
      <c r="K60" s="393"/>
      <c r="L60" s="122"/>
    </row>
    <row r="61" spans="1:12" s="231" customFormat="1" ht="15.75" hidden="1" x14ac:dyDescent="0.25">
      <c r="A61" s="134" t="s">
        <v>402</v>
      </c>
      <c r="B61" s="237" t="s">
        <v>0</v>
      </c>
      <c r="C61" s="252" t="s">
        <v>413</v>
      </c>
      <c r="D61" s="252" t="s">
        <v>399</v>
      </c>
      <c r="E61" s="252" t="s">
        <v>403</v>
      </c>
      <c r="F61" s="253"/>
      <c r="G61" s="253"/>
      <c r="H61" s="254">
        <f>H62</f>
        <v>0</v>
      </c>
      <c r="I61" s="254">
        <f t="shared" si="7"/>
        <v>0</v>
      </c>
      <c r="J61" s="254">
        <f t="shared" si="7"/>
        <v>0</v>
      </c>
      <c r="K61" s="393"/>
      <c r="L61" s="122"/>
    </row>
    <row r="62" spans="1:12" s="231" customFormat="1" hidden="1" x14ac:dyDescent="0.2">
      <c r="A62" s="121" t="s">
        <v>422</v>
      </c>
      <c r="B62" s="238" t="s">
        <v>0</v>
      </c>
      <c r="C62" s="251" t="s">
        <v>413</v>
      </c>
      <c r="D62" s="251" t="s">
        <v>399</v>
      </c>
      <c r="E62" s="251" t="s">
        <v>423</v>
      </c>
      <c r="F62" s="241"/>
      <c r="G62" s="241"/>
      <c r="H62" s="29">
        <f>H63</f>
        <v>0</v>
      </c>
      <c r="I62" s="29">
        <f t="shared" si="7"/>
        <v>0</v>
      </c>
      <c r="J62" s="29">
        <f t="shared" si="7"/>
        <v>0</v>
      </c>
      <c r="K62" s="284"/>
      <c r="L62" s="122"/>
    </row>
    <row r="63" spans="1:12" s="231" customFormat="1" ht="30" hidden="1" x14ac:dyDescent="0.2">
      <c r="A63" s="289" t="s">
        <v>33</v>
      </c>
      <c r="B63" s="238" t="s">
        <v>0</v>
      </c>
      <c r="C63" s="251" t="s">
        <v>413</v>
      </c>
      <c r="D63" s="251" t="s">
        <v>399</v>
      </c>
      <c r="E63" s="251" t="s">
        <v>523</v>
      </c>
      <c r="F63" s="241"/>
      <c r="G63" s="241"/>
      <c r="H63" s="259">
        <f>H64+H65</f>
        <v>0</v>
      </c>
      <c r="I63" s="259">
        <f>I64+I65</f>
        <v>0</v>
      </c>
      <c r="J63" s="259">
        <f>J64+J65</f>
        <v>0</v>
      </c>
      <c r="K63" s="396"/>
      <c r="L63" s="122"/>
    </row>
    <row r="64" spans="1:12" s="231" customFormat="1" ht="60" hidden="1" x14ac:dyDescent="0.2">
      <c r="A64" s="121" t="s">
        <v>346</v>
      </c>
      <c r="B64" s="238" t="s">
        <v>0</v>
      </c>
      <c r="C64" s="251" t="s">
        <v>413</v>
      </c>
      <c r="D64" s="251" t="s">
        <v>399</v>
      </c>
      <c r="E64" s="251" t="s">
        <v>523</v>
      </c>
      <c r="F64" s="241" t="s">
        <v>370</v>
      </c>
      <c r="G64" s="241" t="s">
        <v>535</v>
      </c>
      <c r="H64" s="366"/>
      <c r="I64" s="366"/>
      <c r="J64" s="366"/>
      <c r="K64" s="397"/>
      <c r="L64" s="122"/>
    </row>
    <row r="65" spans="1:12" s="231" customFormat="1" ht="30" hidden="1" x14ac:dyDescent="0.2">
      <c r="A65" s="121" t="s">
        <v>347</v>
      </c>
      <c r="B65" s="238" t="s">
        <v>0</v>
      </c>
      <c r="C65" s="251" t="s">
        <v>413</v>
      </c>
      <c r="D65" s="251" t="s">
        <v>399</v>
      </c>
      <c r="E65" s="251" t="s">
        <v>523</v>
      </c>
      <c r="F65" s="241" t="s">
        <v>373</v>
      </c>
      <c r="G65" s="241" t="s">
        <v>535</v>
      </c>
      <c r="H65" s="259"/>
      <c r="I65" s="259"/>
      <c r="J65" s="259"/>
      <c r="K65" s="396"/>
      <c r="L65" s="122"/>
    </row>
    <row r="66" spans="1:12" s="231" customFormat="1" ht="15.75" x14ac:dyDescent="0.2">
      <c r="A66" s="258" t="s">
        <v>441</v>
      </c>
      <c r="B66" s="237" t="s">
        <v>0</v>
      </c>
      <c r="C66" s="252" t="s">
        <v>413</v>
      </c>
      <c r="D66" s="252" t="s">
        <v>442</v>
      </c>
      <c r="E66" s="251"/>
      <c r="F66" s="241"/>
      <c r="G66" s="241"/>
      <c r="H66" s="254">
        <f>H67+H81</f>
        <v>4916110</v>
      </c>
      <c r="I66" s="254">
        <f>I67+I81</f>
        <v>0</v>
      </c>
      <c r="J66" s="254">
        <f>J67+J81</f>
        <v>0</v>
      </c>
      <c r="K66" s="393"/>
      <c r="L66" s="122"/>
    </row>
    <row r="67" spans="1:12" s="231" customFormat="1" ht="63" hidden="1" x14ac:dyDescent="0.2">
      <c r="A67" s="258" t="s">
        <v>366</v>
      </c>
      <c r="B67" s="237" t="s">
        <v>0</v>
      </c>
      <c r="C67" s="252" t="s">
        <v>413</v>
      </c>
      <c r="D67" s="252" t="s">
        <v>442</v>
      </c>
      <c r="E67" s="252" t="s">
        <v>367</v>
      </c>
      <c r="F67" s="253"/>
      <c r="G67" s="253"/>
      <c r="H67" s="254">
        <f>H68+H72</f>
        <v>0</v>
      </c>
      <c r="I67" s="254">
        <f>I68+I72</f>
        <v>0</v>
      </c>
      <c r="J67" s="254">
        <f>J68+J72</f>
        <v>0</v>
      </c>
      <c r="K67" s="393"/>
      <c r="L67" s="122"/>
    </row>
    <row r="68" spans="1:12" s="231" customFormat="1" ht="15.75" hidden="1" x14ac:dyDescent="0.2">
      <c r="A68" s="255" t="s">
        <v>368</v>
      </c>
      <c r="B68" s="237" t="s">
        <v>0</v>
      </c>
      <c r="C68" s="252" t="s">
        <v>413</v>
      </c>
      <c r="D68" s="252" t="s">
        <v>442</v>
      </c>
      <c r="E68" s="252" t="s">
        <v>369</v>
      </c>
      <c r="F68" s="253"/>
      <c r="G68" s="253"/>
      <c r="H68" s="254">
        <f>H69</f>
        <v>0</v>
      </c>
      <c r="I68" s="254">
        <f>I69</f>
        <v>0</v>
      </c>
      <c r="J68" s="254">
        <f>J69</f>
        <v>0</v>
      </c>
      <c r="K68" s="393"/>
      <c r="L68" s="122"/>
    </row>
    <row r="69" spans="1:12" s="231" customFormat="1" ht="45" hidden="1" x14ac:dyDescent="0.2">
      <c r="A69" s="121" t="s">
        <v>546</v>
      </c>
      <c r="B69" s="238" t="s">
        <v>0</v>
      </c>
      <c r="C69" s="251" t="s">
        <v>413</v>
      </c>
      <c r="D69" s="251" t="s">
        <v>442</v>
      </c>
      <c r="E69" s="251" t="s">
        <v>524</v>
      </c>
      <c r="F69" s="241"/>
      <c r="G69" s="241"/>
      <c r="H69" s="29">
        <f>SUM(H70:H71)</f>
        <v>0</v>
      </c>
      <c r="I69" s="29">
        <f>SUM(I70:I71)</f>
        <v>0</v>
      </c>
      <c r="J69" s="29">
        <f>SUM(J70:J71)</f>
        <v>0</v>
      </c>
      <c r="K69" s="284"/>
      <c r="L69" s="122"/>
    </row>
    <row r="70" spans="1:12" s="231" customFormat="1" ht="60" hidden="1" x14ac:dyDescent="0.2">
      <c r="A70" s="121" t="s">
        <v>346</v>
      </c>
      <c r="B70" s="238" t="s">
        <v>0</v>
      </c>
      <c r="C70" s="251" t="s">
        <v>413</v>
      </c>
      <c r="D70" s="251" t="s">
        <v>442</v>
      </c>
      <c r="E70" s="251" t="s">
        <v>524</v>
      </c>
      <c r="F70" s="241" t="s">
        <v>370</v>
      </c>
      <c r="G70" s="241" t="s">
        <v>535</v>
      </c>
      <c r="H70" s="29"/>
      <c r="I70" s="29"/>
      <c r="J70" s="29"/>
      <c r="K70" s="284"/>
      <c r="L70" s="122"/>
    </row>
    <row r="71" spans="1:12" s="244" customFormat="1" ht="30.75" hidden="1" x14ac:dyDescent="0.25">
      <c r="A71" s="121" t="s">
        <v>347</v>
      </c>
      <c r="B71" s="238" t="s">
        <v>0</v>
      </c>
      <c r="C71" s="251" t="s">
        <v>413</v>
      </c>
      <c r="D71" s="251" t="s">
        <v>442</v>
      </c>
      <c r="E71" s="251" t="s">
        <v>524</v>
      </c>
      <c r="F71" s="241" t="s">
        <v>373</v>
      </c>
      <c r="G71" s="241" t="s">
        <v>535</v>
      </c>
      <c r="H71" s="29"/>
      <c r="I71" s="29"/>
      <c r="J71" s="29"/>
      <c r="K71" s="284"/>
      <c r="L71" s="243"/>
    </row>
    <row r="72" spans="1:12" s="231" customFormat="1" ht="30" hidden="1" x14ac:dyDescent="0.2">
      <c r="A72" s="220" t="s">
        <v>393</v>
      </c>
      <c r="B72" s="238" t="s">
        <v>0</v>
      </c>
      <c r="C72" s="251" t="s">
        <v>413</v>
      </c>
      <c r="D72" s="251" t="s">
        <v>442</v>
      </c>
      <c r="E72" s="108" t="s">
        <v>392</v>
      </c>
      <c r="F72" s="241"/>
      <c r="G72" s="241"/>
      <c r="H72" s="29">
        <f>H75+H77+H79+H73</f>
        <v>0</v>
      </c>
      <c r="I72" s="29">
        <f>I75+I77+I79+I73</f>
        <v>0</v>
      </c>
      <c r="J72" s="29">
        <f>J75+J77+J79+J73</f>
        <v>0</v>
      </c>
      <c r="K72" s="284"/>
      <c r="L72" s="122"/>
    </row>
    <row r="73" spans="1:12" s="231" customFormat="1" ht="45" hidden="1" x14ac:dyDescent="0.2">
      <c r="A73" s="220" t="s">
        <v>547</v>
      </c>
      <c r="B73" s="238" t="s">
        <v>0</v>
      </c>
      <c r="C73" s="251" t="s">
        <v>413</v>
      </c>
      <c r="D73" s="251" t="s">
        <v>442</v>
      </c>
      <c r="E73" s="108" t="s">
        <v>548</v>
      </c>
      <c r="F73" s="241"/>
      <c r="G73" s="241"/>
      <c r="H73" s="29">
        <f>H74</f>
        <v>0</v>
      </c>
      <c r="I73" s="29">
        <f>I74</f>
        <v>0</v>
      </c>
      <c r="J73" s="29">
        <f>J74</f>
        <v>0</v>
      </c>
      <c r="K73" s="284"/>
      <c r="L73" s="122"/>
    </row>
    <row r="74" spans="1:12" s="231" customFormat="1" hidden="1" x14ac:dyDescent="0.2">
      <c r="A74" s="121" t="s">
        <v>349</v>
      </c>
      <c r="B74" s="238" t="s">
        <v>0</v>
      </c>
      <c r="C74" s="251" t="s">
        <v>413</v>
      </c>
      <c r="D74" s="251" t="s">
        <v>442</v>
      </c>
      <c r="E74" s="108" t="s">
        <v>548</v>
      </c>
      <c r="F74" s="241" t="s">
        <v>371</v>
      </c>
      <c r="G74" s="241" t="s">
        <v>535</v>
      </c>
      <c r="H74" s="29"/>
      <c r="I74" s="29">
        <v>0</v>
      </c>
      <c r="J74" s="29">
        <v>0</v>
      </c>
      <c r="K74" s="284"/>
      <c r="L74" s="122"/>
    </row>
    <row r="75" spans="1:12" s="231" customFormat="1" ht="45" hidden="1" x14ac:dyDescent="0.2">
      <c r="A75" s="220" t="s">
        <v>549</v>
      </c>
      <c r="B75" s="238" t="s">
        <v>0</v>
      </c>
      <c r="C75" s="251" t="s">
        <v>413</v>
      </c>
      <c r="D75" s="251" t="s">
        <v>442</v>
      </c>
      <c r="E75" s="108" t="s">
        <v>550</v>
      </c>
      <c r="F75" s="241"/>
      <c r="G75" s="241"/>
      <c r="H75" s="29">
        <f>H76</f>
        <v>0</v>
      </c>
      <c r="I75" s="29">
        <v>0</v>
      </c>
      <c r="J75" s="29">
        <v>0</v>
      </c>
      <c r="K75" s="284"/>
      <c r="L75" s="122"/>
    </row>
    <row r="76" spans="1:12" s="231" customFormat="1" hidden="1" x14ac:dyDescent="0.2">
      <c r="A76" s="121" t="s">
        <v>349</v>
      </c>
      <c r="B76" s="238" t="s">
        <v>0</v>
      </c>
      <c r="C76" s="251" t="s">
        <v>413</v>
      </c>
      <c r="D76" s="251" t="s">
        <v>442</v>
      </c>
      <c r="E76" s="108" t="s">
        <v>550</v>
      </c>
      <c r="F76" s="241" t="s">
        <v>371</v>
      </c>
      <c r="G76" s="241" t="s">
        <v>535</v>
      </c>
      <c r="H76" s="29"/>
      <c r="I76" s="29">
        <v>0</v>
      </c>
      <c r="J76" s="29">
        <v>0</v>
      </c>
      <c r="K76" s="284"/>
      <c r="L76" s="122"/>
    </row>
    <row r="77" spans="1:12" s="231" customFormat="1" ht="45" hidden="1" x14ac:dyDescent="0.2">
      <c r="A77" s="220" t="s">
        <v>551</v>
      </c>
      <c r="B77" s="238" t="s">
        <v>0</v>
      </c>
      <c r="C77" s="251" t="s">
        <v>413</v>
      </c>
      <c r="D77" s="251" t="s">
        <v>442</v>
      </c>
      <c r="E77" s="108" t="s">
        <v>552</v>
      </c>
      <c r="F77" s="241"/>
      <c r="G77" s="241"/>
      <c r="H77" s="29">
        <f>H78</f>
        <v>0</v>
      </c>
      <c r="I77" s="29">
        <f>I78</f>
        <v>0</v>
      </c>
      <c r="J77" s="29">
        <f>J78</f>
        <v>0</v>
      </c>
      <c r="K77" s="284"/>
      <c r="L77" s="122"/>
    </row>
    <row r="78" spans="1:12" s="231" customFormat="1" hidden="1" x14ac:dyDescent="0.2">
      <c r="A78" s="121" t="s">
        <v>349</v>
      </c>
      <c r="B78" s="238" t="s">
        <v>0</v>
      </c>
      <c r="C78" s="251" t="s">
        <v>413</v>
      </c>
      <c r="D78" s="251" t="s">
        <v>442</v>
      </c>
      <c r="E78" s="108" t="s">
        <v>552</v>
      </c>
      <c r="F78" s="241" t="s">
        <v>371</v>
      </c>
      <c r="G78" s="241" t="s">
        <v>535</v>
      </c>
      <c r="H78" s="29"/>
      <c r="I78" s="29">
        <v>0</v>
      </c>
      <c r="J78" s="29">
        <v>0</v>
      </c>
      <c r="K78" s="284"/>
      <c r="L78" s="122"/>
    </row>
    <row r="79" spans="1:12" s="231" customFormat="1" ht="45" hidden="1" x14ac:dyDescent="0.2">
      <c r="A79" s="121" t="s">
        <v>553</v>
      </c>
      <c r="B79" s="238" t="s">
        <v>0</v>
      </c>
      <c r="C79" s="251" t="s">
        <v>413</v>
      </c>
      <c r="D79" s="251" t="s">
        <v>442</v>
      </c>
      <c r="E79" s="108" t="s">
        <v>554</v>
      </c>
      <c r="F79" s="241"/>
      <c r="G79" s="241"/>
      <c r="H79" s="29">
        <f>H80</f>
        <v>0</v>
      </c>
      <c r="I79" s="29">
        <f>I80</f>
        <v>0</v>
      </c>
      <c r="J79" s="29">
        <f>J80</f>
        <v>0</v>
      </c>
      <c r="K79" s="284"/>
      <c r="L79" s="122"/>
    </row>
    <row r="80" spans="1:12" s="231" customFormat="1" hidden="1" x14ac:dyDescent="0.2">
      <c r="A80" s="121" t="s">
        <v>349</v>
      </c>
      <c r="B80" s="238" t="s">
        <v>0</v>
      </c>
      <c r="C80" s="251" t="s">
        <v>413</v>
      </c>
      <c r="D80" s="251" t="s">
        <v>442</v>
      </c>
      <c r="E80" s="108" t="s">
        <v>554</v>
      </c>
      <c r="F80" s="241" t="s">
        <v>371</v>
      </c>
      <c r="G80" s="241" t="s">
        <v>535</v>
      </c>
      <c r="H80" s="29"/>
      <c r="I80" s="29"/>
      <c r="J80" s="29"/>
      <c r="K80" s="284"/>
      <c r="L80" s="122"/>
    </row>
    <row r="81" spans="1:12" s="231" customFormat="1" ht="15.75" x14ac:dyDescent="0.2">
      <c r="A81" s="258" t="s">
        <v>402</v>
      </c>
      <c r="B81" s="237" t="s">
        <v>0</v>
      </c>
      <c r="C81" s="252" t="s">
        <v>413</v>
      </c>
      <c r="D81" s="252" t="s">
        <v>442</v>
      </c>
      <c r="E81" s="111">
        <v>9900000000</v>
      </c>
      <c r="F81" s="253"/>
      <c r="G81" s="253"/>
      <c r="H81" s="254">
        <f>H82</f>
        <v>4916110</v>
      </c>
      <c r="I81" s="254">
        <f t="shared" ref="I81:J83" si="8">I82</f>
        <v>0</v>
      </c>
      <c r="J81" s="254">
        <f t="shared" si="8"/>
        <v>0</v>
      </c>
      <c r="K81" s="393"/>
      <c r="L81" s="122"/>
    </row>
    <row r="82" spans="1:12" s="231" customFormat="1" x14ac:dyDescent="0.2">
      <c r="A82" s="287" t="s">
        <v>478</v>
      </c>
      <c r="B82" s="238" t="s">
        <v>0</v>
      </c>
      <c r="C82" s="251" t="s">
        <v>413</v>
      </c>
      <c r="D82" s="251" t="s">
        <v>442</v>
      </c>
      <c r="E82" s="108">
        <v>9960000000</v>
      </c>
      <c r="F82" s="241"/>
      <c r="G82" s="241"/>
      <c r="H82" s="29">
        <f>H83</f>
        <v>4916110</v>
      </c>
      <c r="I82" s="29">
        <f t="shared" si="8"/>
        <v>0</v>
      </c>
      <c r="J82" s="29">
        <f t="shared" si="8"/>
        <v>0</v>
      </c>
      <c r="K82" s="284"/>
      <c r="L82" s="122"/>
    </row>
    <row r="83" spans="1:12" s="231" customFormat="1" ht="45" x14ac:dyDescent="0.2">
      <c r="A83" s="215" t="s">
        <v>808</v>
      </c>
      <c r="B83" s="238" t="s">
        <v>0</v>
      </c>
      <c r="C83" s="251" t="s">
        <v>413</v>
      </c>
      <c r="D83" s="251" t="s">
        <v>442</v>
      </c>
      <c r="E83" s="251" t="s">
        <v>809</v>
      </c>
      <c r="F83" s="241"/>
      <c r="G83" s="241"/>
      <c r="H83" s="250">
        <f>H84</f>
        <v>4916110</v>
      </c>
      <c r="I83" s="250">
        <f t="shared" si="8"/>
        <v>0</v>
      </c>
      <c r="J83" s="250">
        <f t="shared" si="8"/>
        <v>0</v>
      </c>
      <c r="K83" s="389"/>
      <c r="L83" s="389"/>
    </row>
    <row r="84" spans="1:12" s="231" customFormat="1" x14ac:dyDescent="0.2">
      <c r="A84" s="220" t="s">
        <v>478</v>
      </c>
      <c r="B84" s="238" t="s">
        <v>0</v>
      </c>
      <c r="C84" s="251" t="s">
        <v>413</v>
      </c>
      <c r="D84" s="251" t="s">
        <v>442</v>
      </c>
      <c r="E84" s="251" t="s">
        <v>809</v>
      </c>
      <c r="F84" s="241" t="s">
        <v>482</v>
      </c>
      <c r="G84" s="241" t="s">
        <v>535</v>
      </c>
      <c r="H84" s="250">
        <v>4916110</v>
      </c>
      <c r="I84" s="250">
        <v>0</v>
      </c>
      <c r="J84" s="250">
        <v>0</v>
      </c>
      <c r="K84" s="389"/>
      <c r="L84" s="122">
        <v>4916110</v>
      </c>
    </row>
    <row r="85" spans="1:12" s="231" customFormat="1" ht="15.75" hidden="1" x14ac:dyDescent="0.2">
      <c r="A85" s="264" t="s">
        <v>452</v>
      </c>
      <c r="B85" s="237" t="s">
        <v>0</v>
      </c>
      <c r="C85" s="252" t="s">
        <v>453</v>
      </c>
      <c r="D85" s="252"/>
      <c r="E85" s="252"/>
      <c r="F85" s="253"/>
      <c r="G85" s="253"/>
      <c r="H85" s="254">
        <f>H86+H97+H128+H140+H148</f>
        <v>0</v>
      </c>
      <c r="I85" s="254">
        <f>I86+I97+I128+I140</f>
        <v>0</v>
      </c>
      <c r="J85" s="254">
        <f>J86+J97+J128+J140</f>
        <v>0</v>
      </c>
      <c r="K85" s="393"/>
      <c r="L85" s="122"/>
    </row>
    <row r="86" spans="1:12" s="231" customFormat="1" ht="15.75" hidden="1" x14ac:dyDescent="0.2">
      <c r="A86" s="264" t="s">
        <v>454</v>
      </c>
      <c r="B86" s="237" t="s">
        <v>0</v>
      </c>
      <c r="C86" s="252" t="s">
        <v>453</v>
      </c>
      <c r="D86" s="252" t="s">
        <v>399</v>
      </c>
      <c r="E86" s="252"/>
      <c r="F86" s="252"/>
      <c r="G86" s="252"/>
      <c r="H86" s="254">
        <f>H87</f>
        <v>0</v>
      </c>
      <c r="I86" s="254">
        <f>I87</f>
        <v>0</v>
      </c>
      <c r="J86" s="254">
        <f>J87</f>
        <v>0</v>
      </c>
      <c r="K86" s="393"/>
      <c r="L86" s="122"/>
    </row>
    <row r="87" spans="1:12" s="231" customFormat="1" ht="15.75" hidden="1" x14ac:dyDescent="0.25">
      <c r="A87" s="134" t="s">
        <v>342</v>
      </c>
      <c r="B87" s="237" t="s">
        <v>0</v>
      </c>
      <c r="C87" s="252" t="s">
        <v>453</v>
      </c>
      <c r="D87" s="252" t="s">
        <v>399</v>
      </c>
      <c r="E87" s="252" t="s">
        <v>343</v>
      </c>
      <c r="F87" s="252"/>
      <c r="G87" s="252"/>
      <c r="H87" s="254">
        <f>H88+H94</f>
        <v>0</v>
      </c>
      <c r="I87" s="254">
        <f>I88+I94</f>
        <v>0</v>
      </c>
      <c r="J87" s="254">
        <f>J88+J94</f>
        <v>0</v>
      </c>
      <c r="K87" s="393"/>
      <c r="L87" s="122"/>
    </row>
    <row r="88" spans="1:12" s="231" customFormat="1" ht="31.5" hidden="1" x14ac:dyDescent="0.2">
      <c r="A88" s="290" t="s">
        <v>350</v>
      </c>
      <c r="B88" s="291" t="s">
        <v>0</v>
      </c>
      <c r="C88" s="292" t="s">
        <v>453</v>
      </c>
      <c r="D88" s="292" t="s">
        <v>399</v>
      </c>
      <c r="E88" s="252" t="s">
        <v>351</v>
      </c>
      <c r="F88" s="252"/>
      <c r="G88" s="252"/>
      <c r="H88" s="293">
        <f>H91+H89</f>
        <v>0</v>
      </c>
      <c r="I88" s="293">
        <f>I91+I89</f>
        <v>0</v>
      </c>
      <c r="J88" s="293">
        <f>J91+J89</f>
        <v>0</v>
      </c>
      <c r="K88" s="393"/>
      <c r="L88" s="122"/>
    </row>
    <row r="89" spans="1:12" s="231" customFormat="1" ht="30" hidden="1" x14ac:dyDescent="0.2">
      <c r="A89" s="266" t="s">
        <v>428</v>
      </c>
      <c r="B89" s="294" t="s">
        <v>0</v>
      </c>
      <c r="C89" s="261" t="s">
        <v>453</v>
      </c>
      <c r="D89" s="261" t="s">
        <v>399</v>
      </c>
      <c r="E89" s="251" t="s">
        <v>555</v>
      </c>
      <c r="F89" s="251"/>
      <c r="G89" s="251"/>
      <c r="H89" s="295">
        <f>H90</f>
        <v>0</v>
      </c>
      <c r="I89" s="295">
        <f>I90</f>
        <v>0</v>
      </c>
      <c r="J89" s="295">
        <f>J90</f>
        <v>0</v>
      </c>
      <c r="K89" s="284"/>
      <c r="L89" s="122"/>
    </row>
    <row r="90" spans="1:12" s="231" customFormat="1" ht="60" hidden="1" x14ac:dyDescent="0.2">
      <c r="A90" s="121" t="s">
        <v>346</v>
      </c>
      <c r="B90" s="294" t="s">
        <v>0</v>
      </c>
      <c r="C90" s="261" t="s">
        <v>453</v>
      </c>
      <c r="D90" s="261" t="s">
        <v>399</v>
      </c>
      <c r="E90" s="251" t="s">
        <v>555</v>
      </c>
      <c r="F90" s="251" t="s">
        <v>370</v>
      </c>
      <c r="G90" s="251" t="s">
        <v>535</v>
      </c>
      <c r="H90" s="295"/>
      <c r="I90" s="295"/>
      <c r="J90" s="295"/>
      <c r="K90" s="284"/>
      <c r="L90" s="122"/>
    </row>
    <row r="91" spans="1:12" s="231" customFormat="1" ht="45" hidden="1" x14ac:dyDescent="0.2">
      <c r="A91" s="265" t="s">
        <v>556</v>
      </c>
      <c r="B91" s="238" t="s">
        <v>0</v>
      </c>
      <c r="C91" s="251" t="s">
        <v>453</v>
      </c>
      <c r="D91" s="251" t="s">
        <v>399</v>
      </c>
      <c r="E91" s="251" t="s">
        <v>557</v>
      </c>
      <c r="F91" s="251"/>
      <c r="G91" s="251"/>
      <c r="H91" s="250">
        <f>SUM(H92:H93)</f>
        <v>0</v>
      </c>
      <c r="I91" s="250">
        <f>SUM(I92:I93)</f>
        <v>0</v>
      </c>
      <c r="J91" s="250">
        <f>SUM(J92:J93)</f>
        <v>0</v>
      </c>
      <c r="K91" s="389"/>
      <c r="L91" s="122"/>
    </row>
    <row r="92" spans="1:12" s="231" customFormat="1" ht="60" hidden="1" x14ac:dyDescent="0.2">
      <c r="A92" s="121" t="s">
        <v>346</v>
      </c>
      <c r="B92" s="238" t="s">
        <v>0</v>
      </c>
      <c r="C92" s="251" t="s">
        <v>453</v>
      </c>
      <c r="D92" s="251" t="s">
        <v>399</v>
      </c>
      <c r="E92" s="251" t="s">
        <v>557</v>
      </c>
      <c r="F92" s="251" t="s">
        <v>370</v>
      </c>
      <c r="G92" s="241" t="s">
        <v>535</v>
      </c>
      <c r="H92" s="250"/>
      <c r="I92" s="250"/>
      <c r="J92" s="250"/>
      <c r="K92" s="389"/>
      <c r="L92" s="122"/>
    </row>
    <row r="93" spans="1:12" s="231" customFormat="1" ht="30" hidden="1" x14ac:dyDescent="0.2">
      <c r="A93" s="121" t="s">
        <v>347</v>
      </c>
      <c r="B93" s="238" t="s">
        <v>0</v>
      </c>
      <c r="C93" s="251" t="s">
        <v>453</v>
      </c>
      <c r="D93" s="251" t="s">
        <v>399</v>
      </c>
      <c r="E93" s="251" t="s">
        <v>557</v>
      </c>
      <c r="F93" s="251" t="s">
        <v>373</v>
      </c>
      <c r="G93" s="241" t="s">
        <v>535</v>
      </c>
      <c r="H93" s="250"/>
      <c r="I93" s="250"/>
      <c r="J93" s="250"/>
      <c r="K93" s="389"/>
      <c r="L93" s="122"/>
    </row>
    <row r="94" spans="1:12" s="231" customFormat="1" ht="15.75" hidden="1" x14ac:dyDescent="0.2">
      <c r="A94" s="296" t="s">
        <v>558</v>
      </c>
      <c r="B94" s="237" t="s">
        <v>0</v>
      </c>
      <c r="C94" s="252" t="s">
        <v>453</v>
      </c>
      <c r="D94" s="252" t="s">
        <v>399</v>
      </c>
      <c r="E94" s="252" t="s">
        <v>525</v>
      </c>
      <c r="F94" s="253"/>
      <c r="G94" s="253"/>
      <c r="H94" s="131">
        <f t="shared" ref="H94:J95" si="9">H95</f>
        <v>0</v>
      </c>
      <c r="I94" s="131">
        <f t="shared" si="9"/>
        <v>0</v>
      </c>
      <c r="J94" s="131">
        <f t="shared" si="9"/>
        <v>0</v>
      </c>
      <c r="K94" s="398"/>
      <c r="L94" s="122"/>
    </row>
    <row r="95" spans="1:12" s="231" customFormat="1" ht="60" hidden="1" x14ac:dyDescent="0.2">
      <c r="A95" s="265" t="s">
        <v>559</v>
      </c>
      <c r="B95" s="238" t="s">
        <v>0</v>
      </c>
      <c r="C95" s="251" t="s">
        <v>453</v>
      </c>
      <c r="D95" s="251" t="s">
        <v>399</v>
      </c>
      <c r="E95" s="251" t="s">
        <v>526</v>
      </c>
      <c r="F95" s="241"/>
      <c r="G95" s="241"/>
      <c r="H95" s="250">
        <f t="shared" si="9"/>
        <v>0</v>
      </c>
      <c r="I95" s="250">
        <f t="shared" si="9"/>
        <v>0</v>
      </c>
      <c r="J95" s="250">
        <f t="shared" si="9"/>
        <v>0</v>
      </c>
      <c r="K95" s="389"/>
      <c r="L95" s="122"/>
    </row>
    <row r="96" spans="1:12" s="231" customFormat="1" ht="60" hidden="1" x14ac:dyDescent="0.2">
      <c r="A96" s="121" t="s">
        <v>346</v>
      </c>
      <c r="B96" s="238" t="s">
        <v>0</v>
      </c>
      <c r="C96" s="251" t="s">
        <v>453</v>
      </c>
      <c r="D96" s="251" t="s">
        <v>399</v>
      </c>
      <c r="E96" s="251" t="s">
        <v>526</v>
      </c>
      <c r="F96" s="241" t="s">
        <v>370</v>
      </c>
      <c r="G96" s="241" t="s">
        <v>535</v>
      </c>
      <c r="H96" s="250"/>
      <c r="I96" s="250"/>
      <c r="J96" s="30"/>
      <c r="K96" s="285"/>
      <c r="L96" s="122"/>
    </row>
    <row r="97" spans="1:12" s="231" customFormat="1" ht="15.75" hidden="1" x14ac:dyDescent="0.2">
      <c r="A97" s="267" t="s">
        <v>455</v>
      </c>
      <c r="B97" s="237" t="s">
        <v>0</v>
      </c>
      <c r="C97" s="252" t="s">
        <v>453</v>
      </c>
      <c r="D97" s="252" t="s">
        <v>401</v>
      </c>
      <c r="E97" s="252"/>
      <c r="F97" s="253"/>
      <c r="G97" s="253"/>
      <c r="H97" s="254">
        <f>H98+H124</f>
        <v>0</v>
      </c>
      <c r="I97" s="254">
        <f>I98+I124</f>
        <v>0</v>
      </c>
      <c r="J97" s="254">
        <f>J98+J124</f>
        <v>0</v>
      </c>
      <c r="K97" s="393"/>
      <c r="L97" s="122"/>
    </row>
    <row r="98" spans="1:12" s="231" customFormat="1" ht="15.75" hidden="1" x14ac:dyDescent="0.25">
      <c r="A98" s="134" t="s">
        <v>342</v>
      </c>
      <c r="B98" s="237" t="s">
        <v>0</v>
      </c>
      <c r="C98" s="252" t="s">
        <v>453</v>
      </c>
      <c r="D98" s="252" t="s">
        <v>401</v>
      </c>
      <c r="E98" s="252" t="s">
        <v>343</v>
      </c>
      <c r="F98" s="253"/>
      <c r="G98" s="253"/>
      <c r="H98" s="254">
        <f>H120+H99</f>
        <v>0</v>
      </c>
      <c r="I98" s="254">
        <f>I120+I99</f>
        <v>0</v>
      </c>
      <c r="J98" s="254">
        <f>J120+J99</f>
        <v>0</v>
      </c>
      <c r="K98" s="393"/>
      <c r="L98" s="122"/>
    </row>
    <row r="99" spans="1:12" s="231" customFormat="1" ht="31.5" hidden="1" x14ac:dyDescent="0.2">
      <c r="A99" s="290" t="s">
        <v>350</v>
      </c>
      <c r="B99" s="237" t="s">
        <v>0</v>
      </c>
      <c r="C99" s="252" t="s">
        <v>453</v>
      </c>
      <c r="D99" s="252" t="s">
        <v>401</v>
      </c>
      <c r="E99" s="252" t="s">
        <v>351</v>
      </c>
      <c r="F99" s="253"/>
      <c r="G99" s="253"/>
      <c r="H99" s="254">
        <f>H100+H106+H110+H114+H117+H103</f>
        <v>0</v>
      </c>
      <c r="I99" s="254">
        <f>I100+I106+I110+I114+I117+I103</f>
        <v>0</v>
      </c>
      <c r="J99" s="254">
        <f>J100+J106+J110+J114+J117+J103</f>
        <v>0</v>
      </c>
      <c r="K99" s="393"/>
      <c r="L99" s="122"/>
    </row>
    <row r="100" spans="1:12" s="231" customFormat="1" ht="120" hidden="1" x14ac:dyDescent="0.2">
      <c r="A100" s="297" t="s">
        <v>560</v>
      </c>
      <c r="B100" s="238" t="s">
        <v>0</v>
      </c>
      <c r="C100" s="251" t="s">
        <v>453</v>
      </c>
      <c r="D100" s="251" t="s">
        <v>401</v>
      </c>
      <c r="E100" s="251" t="s">
        <v>561</v>
      </c>
      <c r="F100" s="241"/>
      <c r="G100" s="241"/>
      <c r="H100" s="29">
        <f>SUM(H101:H102)</f>
        <v>0</v>
      </c>
      <c r="I100" s="29">
        <f>SUM(I101:I102)</f>
        <v>0</v>
      </c>
      <c r="J100" s="29">
        <f>SUM(J101:J102)</f>
        <v>0</v>
      </c>
      <c r="K100" s="284"/>
      <c r="L100" s="122"/>
    </row>
    <row r="101" spans="1:12" s="231" customFormat="1" ht="60" hidden="1" x14ac:dyDescent="0.2">
      <c r="A101" s="121" t="s">
        <v>346</v>
      </c>
      <c r="B101" s="238" t="s">
        <v>0</v>
      </c>
      <c r="C101" s="251" t="s">
        <v>453</v>
      </c>
      <c r="D101" s="251" t="s">
        <v>401</v>
      </c>
      <c r="E101" s="251" t="s">
        <v>561</v>
      </c>
      <c r="F101" s="241" t="s">
        <v>370</v>
      </c>
      <c r="G101" s="241" t="s">
        <v>535</v>
      </c>
      <c r="H101" s="29"/>
      <c r="I101" s="29"/>
      <c r="J101" s="29"/>
      <c r="K101" s="284"/>
      <c r="L101" s="122"/>
    </row>
    <row r="102" spans="1:12" s="244" customFormat="1" ht="30" hidden="1" x14ac:dyDescent="0.25">
      <c r="A102" s="265" t="s">
        <v>352</v>
      </c>
      <c r="B102" s="238" t="s">
        <v>0</v>
      </c>
      <c r="C102" s="251" t="s">
        <v>453</v>
      </c>
      <c r="D102" s="251" t="s">
        <v>401</v>
      </c>
      <c r="E102" s="251" t="s">
        <v>561</v>
      </c>
      <c r="F102" s="241" t="s">
        <v>429</v>
      </c>
      <c r="G102" s="241" t="s">
        <v>535</v>
      </c>
      <c r="H102" s="29"/>
      <c r="I102" s="29"/>
      <c r="J102" s="29"/>
      <c r="K102" s="284"/>
      <c r="L102" s="243"/>
    </row>
    <row r="103" spans="1:12" s="231" customFormat="1" ht="30" hidden="1" x14ac:dyDescent="0.2">
      <c r="A103" s="121" t="s">
        <v>428</v>
      </c>
      <c r="B103" s="238" t="s">
        <v>0</v>
      </c>
      <c r="C103" s="251" t="s">
        <v>453</v>
      </c>
      <c r="D103" s="251" t="s">
        <v>401</v>
      </c>
      <c r="E103" s="251" t="s">
        <v>562</v>
      </c>
      <c r="F103" s="241"/>
      <c r="G103" s="241"/>
      <c r="H103" s="29">
        <f>SUM(H104:H105)</f>
        <v>0</v>
      </c>
      <c r="I103" s="29">
        <f>SUM(I104:I105)</f>
        <v>0</v>
      </c>
      <c r="J103" s="29">
        <f>SUM(J104:J105)</f>
        <v>0</v>
      </c>
      <c r="K103" s="284"/>
      <c r="L103" s="122"/>
    </row>
    <row r="104" spans="1:12" s="231" customFormat="1" ht="60" hidden="1" x14ac:dyDescent="0.2">
      <c r="A104" s="121" t="s">
        <v>346</v>
      </c>
      <c r="B104" s="238" t="s">
        <v>0</v>
      </c>
      <c r="C104" s="251" t="s">
        <v>453</v>
      </c>
      <c r="D104" s="251" t="s">
        <v>401</v>
      </c>
      <c r="E104" s="251" t="s">
        <v>562</v>
      </c>
      <c r="F104" s="241" t="s">
        <v>370</v>
      </c>
      <c r="G104" s="241" t="s">
        <v>535</v>
      </c>
      <c r="H104" s="29"/>
      <c r="I104" s="29"/>
      <c r="J104" s="29"/>
      <c r="K104" s="284"/>
      <c r="L104" s="122"/>
    </row>
    <row r="105" spans="1:12" s="244" customFormat="1" ht="30" hidden="1" x14ac:dyDescent="0.25">
      <c r="A105" s="265" t="s">
        <v>352</v>
      </c>
      <c r="B105" s="238" t="s">
        <v>0</v>
      </c>
      <c r="C105" s="251" t="s">
        <v>453</v>
      </c>
      <c r="D105" s="251" t="s">
        <v>401</v>
      </c>
      <c r="E105" s="251" t="s">
        <v>562</v>
      </c>
      <c r="F105" s="241" t="s">
        <v>429</v>
      </c>
      <c r="G105" s="241" t="s">
        <v>535</v>
      </c>
      <c r="H105" s="29"/>
      <c r="I105" s="29"/>
      <c r="J105" s="29"/>
      <c r="K105" s="284"/>
      <c r="L105" s="243"/>
    </row>
    <row r="106" spans="1:12" s="231" customFormat="1" ht="75" hidden="1" x14ac:dyDescent="0.2">
      <c r="A106" s="220" t="s">
        <v>563</v>
      </c>
      <c r="B106" s="238" t="s">
        <v>0</v>
      </c>
      <c r="C106" s="251" t="s">
        <v>453</v>
      </c>
      <c r="D106" s="251" t="s">
        <v>401</v>
      </c>
      <c r="E106" s="251" t="s">
        <v>564</v>
      </c>
      <c r="F106" s="241"/>
      <c r="G106" s="241"/>
      <c r="H106" s="29">
        <f>H107+H108+H109</f>
        <v>0</v>
      </c>
      <c r="I106" s="29">
        <f>I107+I108+I109</f>
        <v>0</v>
      </c>
      <c r="J106" s="29">
        <f>J107+J108+J109</f>
        <v>0</v>
      </c>
      <c r="K106" s="284"/>
      <c r="L106" s="122"/>
    </row>
    <row r="107" spans="1:12" s="231" customFormat="1" ht="60" hidden="1" x14ac:dyDescent="0.2">
      <c r="A107" s="121" t="s">
        <v>346</v>
      </c>
      <c r="B107" s="238" t="s">
        <v>0</v>
      </c>
      <c r="C107" s="251" t="s">
        <v>453</v>
      </c>
      <c r="D107" s="251" t="s">
        <v>401</v>
      </c>
      <c r="E107" s="251" t="s">
        <v>564</v>
      </c>
      <c r="F107" s="241" t="s">
        <v>370</v>
      </c>
      <c r="G107" s="241" t="s">
        <v>535</v>
      </c>
      <c r="H107" s="29"/>
      <c r="I107" s="29"/>
      <c r="J107" s="30"/>
      <c r="K107" s="285"/>
      <c r="L107" s="122"/>
    </row>
    <row r="108" spans="1:12" s="244" customFormat="1" ht="30.75" hidden="1" x14ac:dyDescent="0.25">
      <c r="A108" s="121" t="s">
        <v>347</v>
      </c>
      <c r="B108" s="238" t="s">
        <v>0</v>
      </c>
      <c r="C108" s="251" t="s">
        <v>453</v>
      </c>
      <c r="D108" s="251" t="s">
        <v>401</v>
      </c>
      <c r="E108" s="251" t="s">
        <v>564</v>
      </c>
      <c r="F108" s="241" t="s">
        <v>373</v>
      </c>
      <c r="G108" s="241" t="s">
        <v>535</v>
      </c>
      <c r="H108" s="29"/>
      <c r="I108" s="29"/>
      <c r="J108" s="30"/>
      <c r="K108" s="285"/>
      <c r="L108" s="243"/>
    </row>
    <row r="109" spans="1:12" s="231" customFormat="1" ht="30" hidden="1" x14ac:dyDescent="0.2">
      <c r="A109" s="265" t="s">
        <v>352</v>
      </c>
      <c r="B109" s="238" t="s">
        <v>0</v>
      </c>
      <c r="C109" s="251" t="s">
        <v>453</v>
      </c>
      <c r="D109" s="251" t="s">
        <v>401</v>
      </c>
      <c r="E109" s="251" t="s">
        <v>564</v>
      </c>
      <c r="F109" s="241" t="s">
        <v>429</v>
      </c>
      <c r="G109" s="241" t="s">
        <v>535</v>
      </c>
      <c r="H109" s="29"/>
      <c r="I109" s="29"/>
      <c r="J109" s="30"/>
      <c r="K109" s="285"/>
      <c r="L109" s="122"/>
    </row>
    <row r="110" spans="1:12" s="231" customFormat="1" ht="105" hidden="1" x14ac:dyDescent="0.2">
      <c r="A110" s="215" t="s">
        <v>565</v>
      </c>
      <c r="B110" s="238" t="s">
        <v>0</v>
      </c>
      <c r="C110" s="251" t="s">
        <v>453</v>
      </c>
      <c r="D110" s="251" t="s">
        <v>401</v>
      </c>
      <c r="E110" s="251" t="s">
        <v>566</v>
      </c>
      <c r="F110" s="241"/>
      <c r="G110" s="241"/>
      <c r="H110" s="29">
        <f>SUM(H111:H113)</f>
        <v>0</v>
      </c>
      <c r="I110" s="29">
        <f>SUM(I111:I113)</f>
        <v>0</v>
      </c>
      <c r="J110" s="29">
        <f>SUM(J111:J113)</f>
        <v>0</v>
      </c>
      <c r="K110" s="284"/>
      <c r="L110" s="122"/>
    </row>
    <row r="111" spans="1:12" s="244" customFormat="1" ht="60.75" hidden="1" x14ac:dyDescent="0.25">
      <c r="A111" s="121" t="s">
        <v>346</v>
      </c>
      <c r="B111" s="238" t="s">
        <v>0</v>
      </c>
      <c r="C111" s="251" t="s">
        <v>453</v>
      </c>
      <c r="D111" s="251" t="s">
        <v>401</v>
      </c>
      <c r="E111" s="251" t="s">
        <v>566</v>
      </c>
      <c r="F111" s="241" t="s">
        <v>370</v>
      </c>
      <c r="G111" s="241" t="s">
        <v>535</v>
      </c>
      <c r="H111" s="29"/>
      <c r="I111" s="29"/>
      <c r="J111" s="29"/>
      <c r="K111" s="284"/>
      <c r="L111" s="243"/>
    </row>
    <row r="112" spans="1:12" s="231" customFormat="1" ht="30" hidden="1" x14ac:dyDescent="0.2">
      <c r="A112" s="121" t="s">
        <v>347</v>
      </c>
      <c r="B112" s="238" t="s">
        <v>0</v>
      </c>
      <c r="C112" s="251" t="s">
        <v>453</v>
      </c>
      <c r="D112" s="251" t="s">
        <v>401</v>
      </c>
      <c r="E112" s="251" t="s">
        <v>566</v>
      </c>
      <c r="F112" s="241" t="s">
        <v>373</v>
      </c>
      <c r="G112" s="241" t="s">
        <v>535</v>
      </c>
      <c r="H112" s="29"/>
      <c r="I112" s="29"/>
      <c r="J112" s="29"/>
      <c r="K112" s="284"/>
      <c r="L112" s="122"/>
    </row>
    <row r="113" spans="1:12" s="231" customFormat="1" hidden="1" x14ac:dyDescent="0.2">
      <c r="A113" s="121" t="s">
        <v>349</v>
      </c>
      <c r="B113" s="238" t="s">
        <v>0</v>
      </c>
      <c r="C113" s="251" t="s">
        <v>453</v>
      </c>
      <c r="D113" s="251" t="s">
        <v>401</v>
      </c>
      <c r="E113" s="251" t="s">
        <v>566</v>
      </c>
      <c r="F113" s="241" t="s">
        <v>371</v>
      </c>
      <c r="G113" s="241" t="s">
        <v>535</v>
      </c>
      <c r="H113" s="29"/>
      <c r="I113" s="29"/>
      <c r="J113" s="30"/>
      <c r="K113" s="285"/>
      <c r="L113" s="122"/>
    </row>
    <row r="114" spans="1:12" s="231" customFormat="1" ht="120" hidden="1" x14ac:dyDescent="0.2">
      <c r="A114" s="121" t="s">
        <v>567</v>
      </c>
      <c r="B114" s="238" t="s">
        <v>0</v>
      </c>
      <c r="C114" s="251" t="s">
        <v>453</v>
      </c>
      <c r="D114" s="251" t="s">
        <v>401</v>
      </c>
      <c r="E114" s="251" t="s">
        <v>568</v>
      </c>
      <c r="F114" s="241"/>
      <c r="G114" s="241"/>
      <c r="H114" s="29">
        <f>SUM(H115:H116)</f>
        <v>0</v>
      </c>
      <c r="I114" s="29">
        <f>SUM(I115:I116)</f>
        <v>0</v>
      </c>
      <c r="J114" s="29">
        <f>SUM(J115:J116)</f>
        <v>0</v>
      </c>
      <c r="K114" s="284"/>
      <c r="L114" s="122"/>
    </row>
    <row r="115" spans="1:12" s="231" customFormat="1" ht="60" hidden="1" x14ac:dyDescent="0.2">
      <c r="A115" s="121" t="s">
        <v>346</v>
      </c>
      <c r="B115" s="238" t="s">
        <v>0</v>
      </c>
      <c r="C115" s="251" t="s">
        <v>453</v>
      </c>
      <c r="D115" s="251" t="s">
        <v>401</v>
      </c>
      <c r="E115" s="251" t="s">
        <v>568</v>
      </c>
      <c r="F115" s="241" t="s">
        <v>370</v>
      </c>
      <c r="G115" s="241" t="s">
        <v>535</v>
      </c>
      <c r="H115" s="29"/>
      <c r="I115" s="29"/>
      <c r="J115" s="30"/>
      <c r="K115" s="285"/>
      <c r="L115" s="122"/>
    </row>
    <row r="116" spans="1:12" s="244" customFormat="1" ht="30.75" hidden="1" x14ac:dyDescent="0.25">
      <c r="A116" s="268" t="s">
        <v>352</v>
      </c>
      <c r="B116" s="238" t="s">
        <v>0</v>
      </c>
      <c r="C116" s="251" t="s">
        <v>453</v>
      </c>
      <c r="D116" s="251" t="s">
        <v>401</v>
      </c>
      <c r="E116" s="251" t="s">
        <v>568</v>
      </c>
      <c r="F116" s="241" t="s">
        <v>429</v>
      </c>
      <c r="G116" s="241" t="s">
        <v>535</v>
      </c>
      <c r="H116" s="29"/>
      <c r="I116" s="29"/>
      <c r="J116" s="30"/>
      <c r="K116" s="285"/>
      <c r="L116" s="243"/>
    </row>
    <row r="117" spans="1:12" s="231" customFormat="1" ht="60" hidden="1" x14ac:dyDescent="0.2">
      <c r="A117" s="121" t="s">
        <v>569</v>
      </c>
      <c r="B117" s="238" t="s">
        <v>0</v>
      </c>
      <c r="C117" s="251" t="s">
        <v>453</v>
      </c>
      <c r="D117" s="251" t="s">
        <v>401</v>
      </c>
      <c r="E117" s="249" t="s">
        <v>570</v>
      </c>
      <c r="F117" s="241"/>
      <c r="G117" s="241"/>
      <c r="H117" s="29">
        <f>SUM(H118:H119)</f>
        <v>0</v>
      </c>
      <c r="I117" s="29">
        <f>SUM(I118:I119)</f>
        <v>0</v>
      </c>
      <c r="J117" s="29">
        <f>SUM(J118:J119)</f>
        <v>0</v>
      </c>
      <c r="K117" s="284"/>
      <c r="L117" s="122"/>
    </row>
    <row r="118" spans="1:12" s="231" customFormat="1" ht="30" hidden="1" x14ac:dyDescent="0.2">
      <c r="A118" s="121" t="s">
        <v>347</v>
      </c>
      <c r="B118" s="238" t="s">
        <v>0</v>
      </c>
      <c r="C118" s="251" t="s">
        <v>453</v>
      </c>
      <c r="D118" s="251" t="s">
        <v>401</v>
      </c>
      <c r="E118" s="249" t="s">
        <v>570</v>
      </c>
      <c r="F118" s="241" t="s">
        <v>373</v>
      </c>
      <c r="G118" s="241" t="s">
        <v>535</v>
      </c>
      <c r="H118" s="29"/>
      <c r="I118" s="29"/>
      <c r="J118" s="30"/>
      <c r="K118" s="285"/>
      <c r="L118" s="122"/>
    </row>
    <row r="119" spans="1:12" s="231" customFormat="1" ht="30" hidden="1" x14ac:dyDescent="0.2">
      <c r="A119" s="268" t="s">
        <v>352</v>
      </c>
      <c r="B119" s="238" t="s">
        <v>0</v>
      </c>
      <c r="C119" s="251" t="s">
        <v>453</v>
      </c>
      <c r="D119" s="251" t="s">
        <v>401</v>
      </c>
      <c r="E119" s="249" t="s">
        <v>570</v>
      </c>
      <c r="F119" s="241" t="s">
        <v>429</v>
      </c>
      <c r="G119" s="241" t="s">
        <v>535</v>
      </c>
      <c r="H119" s="29"/>
      <c r="I119" s="29"/>
      <c r="J119" s="30"/>
      <c r="K119" s="285"/>
      <c r="L119" s="122"/>
    </row>
    <row r="120" spans="1:12" s="231" customFormat="1" ht="15.75" hidden="1" x14ac:dyDescent="0.2">
      <c r="A120" s="296" t="s">
        <v>558</v>
      </c>
      <c r="B120" s="237" t="s">
        <v>0</v>
      </c>
      <c r="C120" s="252" t="s">
        <v>453</v>
      </c>
      <c r="D120" s="252" t="s">
        <v>401</v>
      </c>
      <c r="E120" s="252" t="s">
        <v>525</v>
      </c>
      <c r="F120" s="253"/>
      <c r="G120" s="241"/>
      <c r="H120" s="254">
        <f>H121</f>
        <v>0</v>
      </c>
      <c r="I120" s="254">
        <f>I121</f>
        <v>0</v>
      </c>
      <c r="J120" s="254">
        <f>J121</f>
        <v>0</v>
      </c>
      <c r="K120" s="393"/>
      <c r="L120" s="122"/>
    </row>
    <row r="121" spans="1:12" s="231" customFormat="1" ht="60" hidden="1" x14ac:dyDescent="0.2">
      <c r="A121" s="265" t="s">
        <v>559</v>
      </c>
      <c r="B121" s="238" t="s">
        <v>0</v>
      </c>
      <c r="C121" s="251" t="s">
        <v>453</v>
      </c>
      <c r="D121" s="251" t="s">
        <v>401</v>
      </c>
      <c r="E121" s="251" t="s">
        <v>526</v>
      </c>
      <c r="F121" s="241"/>
      <c r="G121" s="241"/>
      <c r="H121" s="29">
        <f>SUM(H122:H123)</f>
        <v>0</v>
      </c>
      <c r="I121" s="29">
        <f>SUM(I122:I123)</f>
        <v>0</v>
      </c>
      <c r="J121" s="29">
        <f>SUM(J122:J123)</f>
        <v>0</v>
      </c>
      <c r="K121" s="284"/>
      <c r="L121" s="122"/>
    </row>
    <row r="122" spans="1:12" s="231" customFormat="1" ht="60" hidden="1" x14ac:dyDescent="0.2">
      <c r="A122" s="121" t="s">
        <v>346</v>
      </c>
      <c r="B122" s="238" t="s">
        <v>0</v>
      </c>
      <c r="C122" s="251" t="s">
        <v>453</v>
      </c>
      <c r="D122" s="251" t="s">
        <v>401</v>
      </c>
      <c r="E122" s="251" t="s">
        <v>526</v>
      </c>
      <c r="F122" s="241" t="s">
        <v>370</v>
      </c>
      <c r="G122" s="241" t="s">
        <v>535</v>
      </c>
      <c r="H122" s="29"/>
      <c r="I122" s="29"/>
      <c r="J122" s="29"/>
      <c r="K122" s="284"/>
      <c r="L122" s="122"/>
    </row>
    <row r="123" spans="1:12" s="231" customFormat="1" ht="30" hidden="1" x14ac:dyDescent="0.2">
      <c r="A123" s="268" t="s">
        <v>352</v>
      </c>
      <c r="B123" s="238" t="s">
        <v>0</v>
      </c>
      <c r="C123" s="251" t="s">
        <v>453</v>
      </c>
      <c r="D123" s="251" t="s">
        <v>401</v>
      </c>
      <c r="E123" s="251" t="s">
        <v>526</v>
      </c>
      <c r="F123" s="241" t="s">
        <v>429</v>
      </c>
      <c r="G123" s="241" t="s">
        <v>535</v>
      </c>
      <c r="H123" s="29"/>
      <c r="I123" s="29"/>
      <c r="J123" s="30"/>
      <c r="K123" s="285"/>
      <c r="L123" s="122"/>
    </row>
    <row r="124" spans="1:12" s="231" customFormat="1" ht="31.5" hidden="1" x14ac:dyDescent="0.2">
      <c r="A124" s="255" t="s">
        <v>381</v>
      </c>
      <c r="B124" s="237" t="s">
        <v>0</v>
      </c>
      <c r="C124" s="252" t="s">
        <v>453</v>
      </c>
      <c r="D124" s="252" t="s">
        <v>401</v>
      </c>
      <c r="E124" s="271" t="s">
        <v>343</v>
      </c>
      <c r="F124" s="253"/>
      <c r="G124" s="253"/>
      <c r="H124" s="254">
        <f>H125</f>
        <v>0</v>
      </c>
      <c r="I124" s="254">
        <f t="shared" ref="I124:J126" si="10">I125</f>
        <v>0</v>
      </c>
      <c r="J124" s="254">
        <f t="shared" si="10"/>
        <v>0</v>
      </c>
      <c r="K124" s="393"/>
      <c r="L124" s="122"/>
    </row>
    <row r="125" spans="1:12" s="231" customFormat="1" ht="15.75" hidden="1" x14ac:dyDescent="0.2">
      <c r="A125" s="255" t="s">
        <v>571</v>
      </c>
      <c r="B125" s="237" t="s">
        <v>0</v>
      </c>
      <c r="C125" s="252" t="s">
        <v>453</v>
      </c>
      <c r="D125" s="252" t="s">
        <v>401</v>
      </c>
      <c r="E125" s="271" t="s">
        <v>572</v>
      </c>
      <c r="F125" s="253"/>
      <c r="G125" s="253"/>
      <c r="H125" s="254">
        <f>H126</f>
        <v>0</v>
      </c>
      <c r="I125" s="254">
        <f t="shared" si="10"/>
        <v>0</v>
      </c>
      <c r="J125" s="254">
        <f t="shared" si="10"/>
        <v>0</v>
      </c>
      <c r="K125" s="393"/>
      <c r="L125" s="122"/>
    </row>
    <row r="126" spans="1:12" s="231" customFormat="1" ht="30" hidden="1" x14ac:dyDescent="0.2">
      <c r="A126" s="121" t="s">
        <v>573</v>
      </c>
      <c r="B126" s="238" t="s">
        <v>0</v>
      </c>
      <c r="C126" s="251" t="s">
        <v>453</v>
      </c>
      <c r="D126" s="251" t="s">
        <v>401</v>
      </c>
      <c r="E126" s="256" t="s">
        <v>574</v>
      </c>
      <c r="F126" s="253"/>
      <c r="G126" s="241"/>
      <c r="H126" s="29">
        <f>H127</f>
        <v>0</v>
      </c>
      <c r="I126" s="29">
        <f t="shared" si="10"/>
        <v>0</v>
      </c>
      <c r="J126" s="29">
        <f t="shared" si="10"/>
        <v>0</v>
      </c>
      <c r="K126" s="284"/>
      <c r="L126" s="122"/>
    </row>
    <row r="127" spans="1:12" s="231" customFormat="1" ht="30" hidden="1" x14ac:dyDescent="0.2">
      <c r="A127" s="121" t="s">
        <v>384</v>
      </c>
      <c r="B127" s="238" t="s">
        <v>0</v>
      </c>
      <c r="C127" s="251" t="s">
        <v>453</v>
      </c>
      <c r="D127" s="251" t="s">
        <v>401</v>
      </c>
      <c r="E127" s="256" t="s">
        <v>574</v>
      </c>
      <c r="F127" s="241" t="s">
        <v>380</v>
      </c>
      <c r="G127" s="241" t="s">
        <v>535</v>
      </c>
      <c r="H127" s="29"/>
      <c r="I127" s="29"/>
      <c r="J127" s="29"/>
      <c r="K127" s="284"/>
      <c r="L127" s="122"/>
    </row>
    <row r="128" spans="1:12" s="231" customFormat="1" ht="15.75" hidden="1" x14ac:dyDescent="0.25">
      <c r="A128" s="130" t="s">
        <v>456</v>
      </c>
      <c r="B128" s="237" t="s">
        <v>0</v>
      </c>
      <c r="C128" s="252" t="s">
        <v>453</v>
      </c>
      <c r="D128" s="252" t="s">
        <v>409</v>
      </c>
      <c r="E128" s="271"/>
      <c r="F128" s="253"/>
      <c r="G128" s="253"/>
      <c r="H128" s="254">
        <f>H129+H136</f>
        <v>0</v>
      </c>
      <c r="I128" s="254">
        <f>I129+I136</f>
        <v>0</v>
      </c>
      <c r="J128" s="254">
        <f>J129+J136</f>
        <v>0</v>
      </c>
      <c r="K128" s="393"/>
      <c r="L128" s="122"/>
    </row>
    <row r="129" spans="1:12" s="231" customFormat="1" ht="15.75" hidden="1" x14ac:dyDescent="0.25">
      <c r="A129" s="130" t="s">
        <v>342</v>
      </c>
      <c r="B129" s="237" t="s">
        <v>0</v>
      </c>
      <c r="C129" s="252" t="s">
        <v>453</v>
      </c>
      <c r="D129" s="252" t="s">
        <v>409</v>
      </c>
      <c r="E129" s="271" t="s">
        <v>343</v>
      </c>
      <c r="F129" s="253"/>
      <c r="G129" s="253"/>
      <c r="H129" s="254">
        <f>H133+H130</f>
        <v>0</v>
      </c>
      <c r="I129" s="254">
        <f>I133+I130</f>
        <v>0</v>
      </c>
      <c r="J129" s="254">
        <f>J133+J130</f>
        <v>0</v>
      </c>
      <c r="K129" s="393"/>
      <c r="L129" s="122"/>
    </row>
    <row r="130" spans="1:12" s="231" customFormat="1" ht="15.75" hidden="1" x14ac:dyDescent="0.25">
      <c r="A130" s="130" t="s">
        <v>353</v>
      </c>
      <c r="B130" s="237" t="s">
        <v>0</v>
      </c>
      <c r="C130" s="252" t="s">
        <v>453</v>
      </c>
      <c r="D130" s="252" t="s">
        <v>409</v>
      </c>
      <c r="E130" s="271" t="s">
        <v>354</v>
      </c>
      <c r="F130" s="253"/>
      <c r="G130" s="253"/>
      <c r="H130" s="254">
        <f t="shared" ref="H130:J131" si="11">H131</f>
        <v>0</v>
      </c>
      <c r="I130" s="254">
        <f t="shared" si="11"/>
        <v>0</v>
      </c>
      <c r="J130" s="254">
        <f t="shared" si="11"/>
        <v>0</v>
      </c>
      <c r="K130" s="393"/>
      <c r="L130" s="122"/>
    </row>
    <row r="131" spans="1:12" s="231" customFormat="1" ht="30" hidden="1" x14ac:dyDescent="0.2">
      <c r="A131" s="121" t="s">
        <v>428</v>
      </c>
      <c r="B131" s="238" t="s">
        <v>0</v>
      </c>
      <c r="C131" s="251" t="s">
        <v>453</v>
      </c>
      <c r="D131" s="251" t="s">
        <v>409</v>
      </c>
      <c r="E131" s="256" t="s">
        <v>575</v>
      </c>
      <c r="F131" s="241"/>
      <c r="G131" s="241"/>
      <c r="H131" s="29">
        <f t="shared" si="11"/>
        <v>0</v>
      </c>
      <c r="I131" s="29">
        <f t="shared" si="11"/>
        <v>0</v>
      </c>
      <c r="J131" s="29">
        <f t="shared" si="11"/>
        <v>0</v>
      </c>
      <c r="K131" s="284"/>
      <c r="L131" s="122"/>
    </row>
    <row r="132" spans="1:12" s="231" customFormat="1" ht="60" hidden="1" x14ac:dyDescent="0.2">
      <c r="A132" s="121" t="s">
        <v>346</v>
      </c>
      <c r="B132" s="238" t="s">
        <v>0</v>
      </c>
      <c r="C132" s="251" t="s">
        <v>453</v>
      </c>
      <c r="D132" s="251" t="s">
        <v>409</v>
      </c>
      <c r="E132" s="256" t="s">
        <v>575</v>
      </c>
      <c r="F132" s="241" t="s">
        <v>370</v>
      </c>
      <c r="G132" s="241" t="s">
        <v>535</v>
      </c>
      <c r="H132" s="29"/>
      <c r="I132" s="29"/>
      <c r="J132" s="29"/>
      <c r="K132" s="284"/>
      <c r="L132" s="122"/>
    </row>
    <row r="133" spans="1:12" s="231" customFormat="1" ht="15.75" hidden="1" x14ac:dyDescent="0.2">
      <c r="A133" s="296" t="s">
        <v>558</v>
      </c>
      <c r="B133" s="237" t="s">
        <v>0</v>
      </c>
      <c r="C133" s="252" t="s">
        <v>453</v>
      </c>
      <c r="D133" s="252" t="s">
        <v>409</v>
      </c>
      <c r="E133" s="271" t="s">
        <v>525</v>
      </c>
      <c r="F133" s="253"/>
      <c r="G133" s="253"/>
      <c r="H133" s="254">
        <f t="shared" ref="H133:J134" si="12">H134</f>
        <v>0</v>
      </c>
      <c r="I133" s="254">
        <f t="shared" si="12"/>
        <v>0</v>
      </c>
      <c r="J133" s="254">
        <f t="shared" si="12"/>
        <v>0</v>
      </c>
      <c r="K133" s="393"/>
      <c r="L133" s="122"/>
    </row>
    <row r="134" spans="1:12" s="244" customFormat="1" ht="60" hidden="1" x14ac:dyDescent="0.25">
      <c r="A134" s="265" t="s">
        <v>559</v>
      </c>
      <c r="B134" s="238" t="s">
        <v>0</v>
      </c>
      <c r="C134" s="251" t="s">
        <v>453</v>
      </c>
      <c r="D134" s="251" t="s">
        <v>409</v>
      </c>
      <c r="E134" s="256" t="s">
        <v>526</v>
      </c>
      <c r="F134" s="241"/>
      <c r="G134" s="241"/>
      <c r="H134" s="29">
        <f t="shared" si="12"/>
        <v>0</v>
      </c>
      <c r="I134" s="29">
        <f t="shared" si="12"/>
        <v>0</v>
      </c>
      <c r="J134" s="29">
        <f t="shared" si="12"/>
        <v>0</v>
      </c>
      <c r="K134" s="284"/>
      <c r="L134" s="243"/>
    </row>
    <row r="135" spans="1:12" s="244" customFormat="1" ht="60.75" hidden="1" x14ac:dyDescent="0.25">
      <c r="A135" s="121" t="s">
        <v>346</v>
      </c>
      <c r="B135" s="238" t="s">
        <v>0</v>
      </c>
      <c r="C135" s="251" t="s">
        <v>453</v>
      </c>
      <c r="D135" s="251" t="s">
        <v>409</v>
      </c>
      <c r="E135" s="256" t="s">
        <v>526</v>
      </c>
      <c r="F135" s="241" t="s">
        <v>370</v>
      </c>
      <c r="G135" s="241" t="s">
        <v>535</v>
      </c>
      <c r="H135" s="29"/>
      <c r="I135" s="29"/>
      <c r="J135" s="29"/>
      <c r="K135" s="284"/>
      <c r="L135" s="243"/>
    </row>
    <row r="136" spans="1:12" s="231" customFormat="1" ht="15.75" hidden="1" x14ac:dyDescent="0.25">
      <c r="A136" s="134" t="s">
        <v>357</v>
      </c>
      <c r="B136" s="237" t="s">
        <v>0</v>
      </c>
      <c r="C136" s="252" t="s">
        <v>453</v>
      </c>
      <c r="D136" s="252" t="s">
        <v>409</v>
      </c>
      <c r="E136" s="271" t="s">
        <v>343</v>
      </c>
      <c r="F136" s="253"/>
      <c r="G136" s="253"/>
      <c r="H136" s="254">
        <f>H137</f>
        <v>0</v>
      </c>
      <c r="I136" s="254">
        <f t="shared" ref="I136:J138" si="13">I137</f>
        <v>0</v>
      </c>
      <c r="J136" s="254">
        <f t="shared" si="13"/>
        <v>0</v>
      </c>
      <c r="K136" s="393"/>
      <c r="L136" s="122"/>
    </row>
    <row r="137" spans="1:12" s="231" customFormat="1" ht="15.75" hidden="1" x14ac:dyDescent="0.25">
      <c r="A137" s="130" t="s">
        <v>353</v>
      </c>
      <c r="B137" s="237" t="s">
        <v>0</v>
      </c>
      <c r="C137" s="252" t="s">
        <v>453</v>
      </c>
      <c r="D137" s="252" t="s">
        <v>409</v>
      </c>
      <c r="E137" s="271" t="s">
        <v>354</v>
      </c>
      <c r="F137" s="253"/>
      <c r="G137" s="253"/>
      <c r="H137" s="29">
        <f>H138</f>
        <v>0</v>
      </c>
      <c r="I137" s="29">
        <f t="shared" si="13"/>
        <v>0</v>
      </c>
      <c r="J137" s="29">
        <f t="shared" si="13"/>
        <v>0</v>
      </c>
      <c r="K137" s="284"/>
      <c r="L137" s="122"/>
    </row>
    <row r="138" spans="1:12" s="231" customFormat="1" ht="30" hidden="1" x14ac:dyDescent="0.2">
      <c r="A138" s="121" t="s">
        <v>428</v>
      </c>
      <c r="B138" s="238" t="s">
        <v>0</v>
      </c>
      <c r="C138" s="251" t="s">
        <v>453</v>
      </c>
      <c r="D138" s="251" t="s">
        <v>409</v>
      </c>
      <c r="E138" s="256" t="s">
        <v>575</v>
      </c>
      <c r="F138" s="241"/>
      <c r="G138" s="241"/>
      <c r="H138" s="29">
        <f>H139</f>
        <v>0</v>
      </c>
      <c r="I138" s="29">
        <f t="shared" si="13"/>
        <v>0</v>
      </c>
      <c r="J138" s="29">
        <f t="shared" si="13"/>
        <v>0</v>
      </c>
      <c r="K138" s="284"/>
      <c r="L138" s="122"/>
    </row>
    <row r="139" spans="1:12" s="231" customFormat="1" ht="60" hidden="1" x14ac:dyDescent="0.2">
      <c r="A139" s="121" t="s">
        <v>346</v>
      </c>
      <c r="B139" s="238" t="s">
        <v>0</v>
      </c>
      <c r="C139" s="251" t="s">
        <v>453</v>
      </c>
      <c r="D139" s="251" t="s">
        <v>409</v>
      </c>
      <c r="E139" s="256" t="s">
        <v>575</v>
      </c>
      <c r="F139" s="241" t="s">
        <v>370</v>
      </c>
      <c r="G139" s="241" t="s">
        <v>535</v>
      </c>
      <c r="H139" s="29"/>
      <c r="I139" s="29"/>
      <c r="J139" s="29"/>
      <c r="K139" s="284"/>
      <c r="L139" s="122"/>
    </row>
    <row r="140" spans="1:12" s="231" customFormat="1" ht="15.75" hidden="1" x14ac:dyDescent="0.25">
      <c r="A140" s="130" t="s">
        <v>498</v>
      </c>
      <c r="B140" s="237" t="s">
        <v>0</v>
      </c>
      <c r="C140" s="252" t="s">
        <v>453</v>
      </c>
      <c r="D140" s="252" t="s">
        <v>453</v>
      </c>
      <c r="E140" s="271"/>
      <c r="F140" s="253"/>
      <c r="G140" s="253"/>
      <c r="H140" s="254">
        <f t="shared" ref="H140:J141" si="14">H141</f>
        <v>0</v>
      </c>
      <c r="I140" s="254">
        <f t="shared" si="14"/>
        <v>0</v>
      </c>
      <c r="J140" s="254">
        <f t="shared" si="14"/>
        <v>0</v>
      </c>
      <c r="K140" s="393"/>
      <c r="L140" s="122"/>
    </row>
    <row r="141" spans="1:12" s="231" customFormat="1" ht="15.75" hidden="1" x14ac:dyDescent="0.25">
      <c r="A141" s="130" t="s">
        <v>499</v>
      </c>
      <c r="B141" s="237" t="s">
        <v>0</v>
      </c>
      <c r="C141" s="252" t="s">
        <v>453</v>
      </c>
      <c r="D141" s="252" t="s">
        <v>453</v>
      </c>
      <c r="E141" s="271" t="s">
        <v>343</v>
      </c>
      <c r="F141" s="253"/>
      <c r="G141" s="253"/>
      <c r="H141" s="254">
        <f t="shared" si="14"/>
        <v>0</v>
      </c>
      <c r="I141" s="254">
        <f t="shared" si="14"/>
        <v>0</v>
      </c>
      <c r="J141" s="254">
        <f t="shared" si="14"/>
        <v>0</v>
      </c>
      <c r="K141" s="393"/>
      <c r="L141" s="122"/>
    </row>
    <row r="142" spans="1:12" s="231" customFormat="1" ht="15.75" hidden="1" x14ac:dyDescent="0.25">
      <c r="A142" s="130" t="s">
        <v>355</v>
      </c>
      <c r="B142" s="237" t="s">
        <v>0</v>
      </c>
      <c r="C142" s="252" t="s">
        <v>453</v>
      </c>
      <c r="D142" s="252" t="s">
        <v>453</v>
      </c>
      <c r="E142" s="271" t="s">
        <v>356</v>
      </c>
      <c r="F142" s="253"/>
      <c r="G142" s="253"/>
      <c r="H142" s="254">
        <f>H143+H146</f>
        <v>0</v>
      </c>
      <c r="I142" s="254">
        <f>I143+I146</f>
        <v>0</v>
      </c>
      <c r="J142" s="254">
        <f>J143+J146</f>
        <v>0</v>
      </c>
      <c r="K142" s="393"/>
      <c r="L142" s="122"/>
    </row>
    <row r="143" spans="1:12" s="231" customFormat="1" ht="30" hidden="1" x14ac:dyDescent="0.2">
      <c r="A143" s="121" t="s">
        <v>576</v>
      </c>
      <c r="B143" s="238" t="s">
        <v>0</v>
      </c>
      <c r="C143" s="251" t="s">
        <v>453</v>
      </c>
      <c r="D143" s="251" t="s">
        <v>453</v>
      </c>
      <c r="E143" s="256" t="s">
        <v>527</v>
      </c>
      <c r="F143" s="241"/>
      <c r="G143" s="241"/>
      <c r="H143" s="29">
        <f>SUM(H144:H145)</f>
        <v>0</v>
      </c>
      <c r="I143" s="29">
        <f>SUM(I144:I145)</f>
        <v>0</v>
      </c>
      <c r="J143" s="29">
        <f>SUM(J144:J145)</f>
        <v>0</v>
      </c>
      <c r="K143" s="284"/>
      <c r="L143" s="122"/>
    </row>
    <row r="144" spans="1:12" s="231" customFormat="1" ht="30" hidden="1" x14ac:dyDescent="0.2">
      <c r="A144" s="121" t="s">
        <v>347</v>
      </c>
      <c r="B144" s="238" t="s">
        <v>0</v>
      </c>
      <c r="C144" s="251" t="s">
        <v>453</v>
      </c>
      <c r="D144" s="251" t="s">
        <v>453</v>
      </c>
      <c r="E144" s="256" t="s">
        <v>527</v>
      </c>
      <c r="F144" s="241" t="s">
        <v>373</v>
      </c>
      <c r="G144" s="241" t="s">
        <v>535</v>
      </c>
      <c r="H144" s="29"/>
      <c r="I144" s="29"/>
      <c r="J144" s="29"/>
      <c r="K144" s="284"/>
      <c r="L144" s="122"/>
    </row>
    <row r="145" spans="1:12" s="231" customFormat="1" ht="30" hidden="1" x14ac:dyDescent="0.2">
      <c r="A145" s="268" t="s">
        <v>352</v>
      </c>
      <c r="B145" s="238" t="s">
        <v>0</v>
      </c>
      <c r="C145" s="251" t="s">
        <v>453</v>
      </c>
      <c r="D145" s="251" t="s">
        <v>453</v>
      </c>
      <c r="E145" s="256" t="s">
        <v>527</v>
      </c>
      <c r="F145" s="241" t="s">
        <v>429</v>
      </c>
      <c r="G145" s="241" t="s">
        <v>535</v>
      </c>
      <c r="H145" s="29"/>
      <c r="I145" s="29"/>
      <c r="J145" s="29"/>
      <c r="K145" s="284"/>
      <c r="L145" s="122"/>
    </row>
    <row r="146" spans="1:12" s="244" customFormat="1" ht="45.75" hidden="1" x14ac:dyDescent="0.25">
      <c r="A146" s="268" t="s">
        <v>577</v>
      </c>
      <c r="B146" s="238" t="s">
        <v>0</v>
      </c>
      <c r="C146" s="251" t="s">
        <v>453</v>
      </c>
      <c r="D146" s="251" t="s">
        <v>453</v>
      </c>
      <c r="E146" s="256" t="s">
        <v>578</v>
      </c>
      <c r="F146" s="241"/>
      <c r="G146" s="241"/>
      <c r="H146" s="29">
        <f>H147</f>
        <v>0</v>
      </c>
      <c r="I146" s="29">
        <f>I147</f>
        <v>0</v>
      </c>
      <c r="J146" s="29">
        <f>J147</f>
        <v>0</v>
      </c>
      <c r="K146" s="284"/>
      <c r="L146" s="243"/>
    </row>
    <row r="147" spans="1:12" s="231" customFormat="1" ht="30" hidden="1" x14ac:dyDescent="0.2">
      <c r="A147" s="268" t="s">
        <v>352</v>
      </c>
      <c r="B147" s="238" t="s">
        <v>0</v>
      </c>
      <c r="C147" s="251" t="s">
        <v>453</v>
      </c>
      <c r="D147" s="251" t="s">
        <v>453</v>
      </c>
      <c r="E147" s="256" t="s">
        <v>578</v>
      </c>
      <c r="F147" s="241" t="s">
        <v>429</v>
      </c>
      <c r="G147" s="241" t="s">
        <v>535</v>
      </c>
      <c r="H147" s="29"/>
      <c r="I147" s="29"/>
      <c r="J147" s="29"/>
      <c r="K147" s="284"/>
      <c r="L147" s="122"/>
    </row>
    <row r="148" spans="1:12" s="231" customFormat="1" ht="15.75" hidden="1" x14ac:dyDescent="0.25">
      <c r="A148" s="298" t="s">
        <v>457</v>
      </c>
      <c r="B148" s="237" t="s">
        <v>0</v>
      </c>
      <c r="C148" s="252" t="s">
        <v>453</v>
      </c>
      <c r="D148" s="252" t="s">
        <v>458</v>
      </c>
      <c r="E148" s="271"/>
      <c r="F148" s="253"/>
      <c r="G148" s="253"/>
      <c r="H148" s="254">
        <f>H149</f>
        <v>0</v>
      </c>
      <c r="I148" s="254">
        <f t="shared" ref="I148:J151" si="15">I149</f>
        <v>0</v>
      </c>
      <c r="J148" s="254">
        <f t="shared" si="15"/>
        <v>0</v>
      </c>
      <c r="K148" s="393"/>
      <c r="L148" s="122"/>
    </row>
    <row r="149" spans="1:12" s="231" customFormat="1" ht="15.75" hidden="1" x14ac:dyDescent="0.25">
      <c r="A149" s="130" t="s">
        <v>499</v>
      </c>
      <c r="B149" s="237" t="s">
        <v>0</v>
      </c>
      <c r="C149" s="252" t="s">
        <v>453</v>
      </c>
      <c r="D149" s="252" t="s">
        <v>458</v>
      </c>
      <c r="E149" s="271" t="s">
        <v>343</v>
      </c>
      <c r="F149" s="253"/>
      <c r="G149" s="253"/>
      <c r="H149" s="254">
        <f>H150</f>
        <v>0</v>
      </c>
      <c r="I149" s="254">
        <f t="shared" si="15"/>
        <v>0</v>
      </c>
      <c r="J149" s="254">
        <f t="shared" si="15"/>
        <v>0</v>
      </c>
      <c r="K149" s="393"/>
      <c r="L149" s="122"/>
    </row>
    <row r="150" spans="1:12" s="231" customFormat="1" ht="15.75" hidden="1" x14ac:dyDescent="0.25">
      <c r="A150" s="298" t="s">
        <v>344</v>
      </c>
      <c r="B150" s="237" t="s">
        <v>0</v>
      </c>
      <c r="C150" s="252" t="s">
        <v>453</v>
      </c>
      <c r="D150" s="252" t="s">
        <v>458</v>
      </c>
      <c r="E150" s="271" t="s">
        <v>345</v>
      </c>
      <c r="F150" s="253"/>
      <c r="G150" s="253"/>
      <c r="H150" s="254">
        <f>H151</f>
        <v>0</v>
      </c>
      <c r="I150" s="254">
        <f t="shared" si="15"/>
        <v>0</v>
      </c>
      <c r="J150" s="254">
        <f t="shared" si="15"/>
        <v>0</v>
      </c>
      <c r="K150" s="393"/>
      <c r="L150" s="122"/>
    </row>
    <row r="151" spans="1:12" s="231" customFormat="1" ht="30" hidden="1" x14ac:dyDescent="0.2">
      <c r="A151" s="121" t="s">
        <v>428</v>
      </c>
      <c r="B151" s="238" t="s">
        <v>0</v>
      </c>
      <c r="C151" s="251" t="s">
        <v>453</v>
      </c>
      <c r="D151" s="251" t="s">
        <v>458</v>
      </c>
      <c r="E151" s="256" t="s">
        <v>579</v>
      </c>
      <c r="F151" s="241"/>
      <c r="G151" s="241"/>
      <c r="H151" s="29">
        <f>H152</f>
        <v>0</v>
      </c>
      <c r="I151" s="29">
        <f t="shared" si="15"/>
        <v>0</v>
      </c>
      <c r="J151" s="29">
        <f t="shared" si="15"/>
        <v>0</v>
      </c>
      <c r="K151" s="284"/>
      <c r="L151" s="122"/>
    </row>
    <row r="152" spans="1:12" s="231" customFormat="1" ht="60" hidden="1" x14ac:dyDescent="0.2">
      <c r="A152" s="121" t="s">
        <v>346</v>
      </c>
      <c r="B152" s="238" t="s">
        <v>0</v>
      </c>
      <c r="C152" s="251" t="s">
        <v>453</v>
      </c>
      <c r="D152" s="251" t="s">
        <v>458</v>
      </c>
      <c r="E152" s="256" t="s">
        <v>579</v>
      </c>
      <c r="F152" s="241" t="s">
        <v>370</v>
      </c>
      <c r="G152" s="241" t="s">
        <v>535</v>
      </c>
      <c r="H152" s="29"/>
      <c r="I152" s="29"/>
      <c r="J152" s="29"/>
      <c r="K152" s="284"/>
      <c r="L152" s="122"/>
    </row>
    <row r="153" spans="1:12" s="231" customFormat="1" ht="15.75" hidden="1" x14ac:dyDescent="0.25">
      <c r="A153" s="130" t="s">
        <v>459</v>
      </c>
      <c r="B153" s="237" t="s">
        <v>0</v>
      </c>
      <c r="C153" s="163" t="s">
        <v>460</v>
      </c>
      <c r="D153" s="163"/>
      <c r="E153" s="158"/>
      <c r="F153" s="253"/>
      <c r="G153" s="253"/>
      <c r="H153" s="254">
        <f>H154+H165</f>
        <v>0</v>
      </c>
      <c r="I153" s="254">
        <f>I154+I165</f>
        <v>0</v>
      </c>
      <c r="J153" s="254">
        <f>J154+J165</f>
        <v>0</v>
      </c>
      <c r="K153" s="393"/>
      <c r="L153" s="122"/>
    </row>
    <row r="154" spans="1:12" s="244" customFormat="1" ht="15.75" hidden="1" x14ac:dyDescent="0.25">
      <c r="A154" s="130" t="s">
        <v>461</v>
      </c>
      <c r="B154" s="237" t="s">
        <v>0</v>
      </c>
      <c r="C154" s="163" t="s">
        <v>460</v>
      </c>
      <c r="D154" s="163" t="s">
        <v>399</v>
      </c>
      <c r="E154" s="158"/>
      <c r="F154" s="253"/>
      <c r="G154" s="253"/>
      <c r="H154" s="254">
        <f t="shared" ref="H154:J155" si="16">H155</f>
        <v>0</v>
      </c>
      <c r="I154" s="254">
        <f t="shared" si="16"/>
        <v>0</v>
      </c>
      <c r="J154" s="254">
        <f t="shared" si="16"/>
        <v>0</v>
      </c>
      <c r="K154" s="393"/>
      <c r="L154" s="243"/>
    </row>
    <row r="155" spans="1:12" s="231" customFormat="1" ht="15.75" hidden="1" x14ac:dyDescent="0.25">
      <c r="A155" s="130" t="s">
        <v>357</v>
      </c>
      <c r="B155" s="237" t="s">
        <v>0</v>
      </c>
      <c r="C155" s="163" t="s">
        <v>460</v>
      </c>
      <c r="D155" s="163" t="s">
        <v>399</v>
      </c>
      <c r="E155" s="200" t="s">
        <v>358</v>
      </c>
      <c r="F155" s="253"/>
      <c r="G155" s="253"/>
      <c r="H155" s="254">
        <f t="shared" si="16"/>
        <v>0</v>
      </c>
      <c r="I155" s="254">
        <f t="shared" si="16"/>
        <v>0</v>
      </c>
      <c r="J155" s="254">
        <f t="shared" si="16"/>
        <v>0</v>
      </c>
      <c r="K155" s="393"/>
      <c r="L155" s="122"/>
    </row>
    <row r="156" spans="1:12" s="231" customFormat="1" ht="47.25" hidden="1" x14ac:dyDescent="0.25">
      <c r="A156" s="134" t="s">
        <v>360</v>
      </c>
      <c r="B156" s="237" t="s">
        <v>0</v>
      </c>
      <c r="C156" s="252" t="s">
        <v>460</v>
      </c>
      <c r="D156" s="252" t="s">
        <v>399</v>
      </c>
      <c r="E156" s="271" t="s">
        <v>361</v>
      </c>
      <c r="F156" s="253"/>
      <c r="G156" s="253"/>
      <c r="H156" s="254">
        <f>H163+H157+H160</f>
        <v>0</v>
      </c>
      <c r="I156" s="254">
        <f>I163+I157+I160</f>
        <v>0</v>
      </c>
      <c r="J156" s="254">
        <f>J163+J157+J160</f>
        <v>0</v>
      </c>
      <c r="K156" s="393"/>
      <c r="L156" s="122"/>
    </row>
    <row r="157" spans="1:12" s="231" customFormat="1" hidden="1" x14ac:dyDescent="0.2">
      <c r="A157" s="121" t="s">
        <v>362</v>
      </c>
      <c r="B157" s="238" t="s">
        <v>0</v>
      </c>
      <c r="C157" s="251" t="s">
        <v>460</v>
      </c>
      <c r="D157" s="251" t="s">
        <v>399</v>
      </c>
      <c r="E157" s="256" t="s">
        <v>391</v>
      </c>
      <c r="F157" s="241"/>
      <c r="G157" s="241"/>
      <c r="H157" s="29">
        <f t="shared" ref="H157:J158" si="17">H158</f>
        <v>0</v>
      </c>
      <c r="I157" s="29">
        <f t="shared" si="17"/>
        <v>0</v>
      </c>
      <c r="J157" s="29">
        <f t="shared" si="17"/>
        <v>0</v>
      </c>
      <c r="K157" s="284"/>
      <c r="L157" s="122"/>
    </row>
    <row r="158" spans="1:12" s="231" customFormat="1" ht="30" hidden="1" x14ac:dyDescent="0.2">
      <c r="A158" s="121" t="s">
        <v>428</v>
      </c>
      <c r="B158" s="238" t="s">
        <v>0</v>
      </c>
      <c r="C158" s="251" t="s">
        <v>460</v>
      </c>
      <c r="D158" s="251" t="s">
        <v>399</v>
      </c>
      <c r="E158" s="256" t="s">
        <v>580</v>
      </c>
      <c r="F158" s="241"/>
      <c r="G158" s="241"/>
      <c r="H158" s="29">
        <f t="shared" si="17"/>
        <v>0</v>
      </c>
      <c r="I158" s="29">
        <f t="shared" si="17"/>
        <v>0</v>
      </c>
      <c r="J158" s="29">
        <f t="shared" si="17"/>
        <v>0</v>
      </c>
      <c r="K158" s="284"/>
      <c r="L158" s="122"/>
    </row>
    <row r="159" spans="1:12" s="231" customFormat="1" ht="60" hidden="1" x14ac:dyDescent="0.2">
      <c r="A159" s="121" t="s">
        <v>346</v>
      </c>
      <c r="B159" s="238" t="s">
        <v>0</v>
      </c>
      <c r="C159" s="251" t="s">
        <v>460</v>
      </c>
      <c r="D159" s="251" t="s">
        <v>399</v>
      </c>
      <c r="E159" s="256" t="s">
        <v>580</v>
      </c>
      <c r="F159" s="241" t="s">
        <v>370</v>
      </c>
      <c r="G159" s="241" t="s">
        <v>535</v>
      </c>
      <c r="H159" s="29"/>
      <c r="I159" s="29"/>
      <c r="J159" s="29"/>
      <c r="K159" s="284"/>
      <c r="L159" s="122"/>
    </row>
    <row r="160" spans="1:12" s="231" customFormat="1" hidden="1" x14ac:dyDescent="0.2">
      <c r="A160" s="121" t="s">
        <v>363</v>
      </c>
      <c r="B160" s="238" t="s">
        <v>0</v>
      </c>
      <c r="C160" s="251" t="s">
        <v>460</v>
      </c>
      <c r="D160" s="251" t="s">
        <v>399</v>
      </c>
      <c r="E160" s="256" t="s">
        <v>581</v>
      </c>
      <c r="F160" s="241"/>
      <c r="G160" s="241"/>
      <c r="H160" s="29">
        <f t="shared" ref="H160:J161" si="18">H161</f>
        <v>0</v>
      </c>
      <c r="I160" s="29">
        <f t="shared" si="18"/>
        <v>0</v>
      </c>
      <c r="J160" s="29">
        <f t="shared" si="18"/>
        <v>0</v>
      </c>
      <c r="K160" s="284"/>
      <c r="L160" s="122"/>
    </row>
    <row r="161" spans="1:12" s="231" customFormat="1" ht="30" hidden="1" x14ac:dyDescent="0.2">
      <c r="A161" s="121" t="s">
        <v>428</v>
      </c>
      <c r="B161" s="238" t="s">
        <v>0</v>
      </c>
      <c r="C161" s="251" t="s">
        <v>460</v>
      </c>
      <c r="D161" s="251" t="s">
        <v>399</v>
      </c>
      <c r="E161" s="256" t="s">
        <v>581</v>
      </c>
      <c r="F161" s="241"/>
      <c r="G161" s="241"/>
      <c r="H161" s="29">
        <f t="shared" si="18"/>
        <v>0</v>
      </c>
      <c r="I161" s="29">
        <f t="shared" si="18"/>
        <v>0</v>
      </c>
      <c r="J161" s="29">
        <f t="shared" si="18"/>
        <v>0</v>
      </c>
      <c r="K161" s="284"/>
      <c r="L161" s="122"/>
    </row>
    <row r="162" spans="1:12" s="231" customFormat="1" ht="60" hidden="1" x14ac:dyDescent="0.2">
      <c r="A162" s="121" t="s">
        <v>346</v>
      </c>
      <c r="B162" s="238" t="s">
        <v>0</v>
      </c>
      <c r="C162" s="251" t="s">
        <v>460</v>
      </c>
      <c r="D162" s="251" t="s">
        <v>399</v>
      </c>
      <c r="E162" s="256" t="s">
        <v>581</v>
      </c>
      <c r="F162" s="241" t="s">
        <v>370</v>
      </c>
      <c r="G162" s="241"/>
      <c r="H162" s="29"/>
      <c r="I162" s="29"/>
      <c r="J162" s="29"/>
      <c r="K162" s="284"/>
      <c r="L162" s="122"/>
    </row>
    <row r="163" spans="1:12" s="231" customFormat="1" ht="30" hidden="1" x14ac:dyDescent="0.2">
      <c r="A163" s="215" t="s">
        <v>582</v>
      </c>
      <c r="B163" s="238" t="s">
        <v>0</v>
      </c>
      <c r="C163" s="251" t="s">
        <v>460</v>
      </c>
      <c r="D163" s="251" t="s">
        <v>399</v>
      </c>
      <c r="E163" s="256" t="s">
        <v>583</v>
      </c>
      <c r="F163" s="241"/>
      <c r="G163" s="241"/>
      <c r="H163" s="29">
        <f>H164</f>
        <v>0</v>
      </c>
      <c r="I163" s="29">
        <f>I164</f>
        <v>0</v>
      </c>
      <c r="J163" s="29">
        <f>J164</f>
        <v>0</v>
      </c>
      <c r="K163" s="284"/>
      <c r="L163" s="122"/>
    </row>
    <row r="164" spans="1:12" s="231" customFormat="1" ht="30" hidden="1" x14ac:dyDescent="0.2">
      <c r="A164" s="121" t="s">
        <v>347</v>
      </c>
      <c r="B164" s="238" t="s">
        <v>0</v>
      </c>
      <c r="C164" s="251" t="s">
        <v>460</v>
      </c>
      <c r="D164" s="251" t="s">
        <v>399</v>
      </c>
      <c r="E164" s="256" t="s">
        <v>583</v>
      </c>
      <c r="F164" s="241" t="s">
        <v>373</v>
      </c>
      <c r="G164" s="241" t="s">
        <v>535</v>
      </c>
      <c r="H164" s="29"/>
      <c r="I164" s="29"/>
      <c r="J164" s="29"/>
      <c r="K164" s="284"/>
      <c r="L164" s="122"/>
    </row>
    <row r="165" spans="1:12" s="231" customFormat="1" ht="15.75" hidden="1" x14ac:dyDescent="0.25">
      <c r="A165" s="130" t="s">
        <v>500</v>
      </c>
      <c r="B165" s="238" t="s">
        <v>0</v>
      </c>
      <c r="C165" s="251" t="s">
        <v>460</v>
      </c>
      <c r="D165" s="251" t="s">
        <v>413</v>
      </c>
      <c r="E165" s="256"/>
      <c r="F165" s="241"/>
      <c r="G165" s="241"/>
      <c r="H165" s="29">
        <f>H166</f>
        <v>0</v>
      </c>
      <c r="I165" s="29">
        <f t="shared" ref="I165:J168" si="19">I166</f>
        <v>0</v>
      </c>
      <c r="J165" s="29">
        <f t="shared" si="19"/>
        <v>0</v>
      </c>
      <c r="K165" s="284"/>
      <c r="L165" s="122"/>
    </row>
    <row r="166" spans="1:12" s="231" customFormat="1" ht="15.75" hidden="1" x14ac:dyDescent="0.25">
      <c r="A166" s="130" t="s">
        <v>357</v>
      </c>
      <c r="B166" s="238" t="s">
        <v>0</v>
      </c>
      <c r="C166" s="251" t="s">
        <v>460</v>
      </c>
      <c r="D166" s="251" t="s">
        <v>413</v>
      </c>
      <c r="E166" s="256" t="s">
        <v>358</v>
      </c>
      <c r="F166" s="241"/>
      <c r="G166" s="241"/>
      <c r="H166" s="29">
        <f>H167</f>
        <v>0</v>
      </c>
      <c r="I166" s="29">
        <f t="shared" si="19"/>
        <v>0</v>
      </c>
      <c r="J166" s="29">
        <f t="shared" si="19"/>
        <v>0</v>
      </c>
      <c r="K166" s="284"/>
      <c r="L166" s="122"/>
    </row>
    <row r="167" spans="1:12" s="231" customFormat="1" hidden="1" x14ac:dyDescent="0.2">
      <c r="A167" s="119" t="s">
        <v>344</v>
      </c>
      <c r="B167" s="238" t="s">
        <v>0</v>
      </c>
      <c r="C167" s="251" t="s">
        <v>460</v>
      </c>
      <c r="D167" s="251" t="s">
        <v>413</v>
      </c>
      <c r="E167" s="256" t="s">
        <v>359</v>
      </c>
      <c r="F167" s="241"/>
      <c r="G167" s="241"/>
      <c r="H167" s="29">
        <f>H168</f>
        <v>0</v>
      </c>
      <c r="I167" s="29">
        <f t="shared" si="19"/>
        <v>0</v>
      </c>
      <c r="J167" s="29">
        <f t="shared" si="19"/>
        <v>0</v>
      </c>
      <c r="K167" s="284"/>
      <c r="L167" s="122"/>
    </row>
    <row r="168" spans="1:12" s="231" customFormat="1" hidden="1" x14ac:dyDescent="0.2">
      <c r="A168" s="121" t="s">
        <v>584</v>
      </c>
      <c r="B168" s="238" t="s">
        <v>0</v>
      </c>
      <c r="C168" s="251" t="s">
        <v>460</v>
      </c>
      <c r="D168" s="251" t="s">
        <v>413</v>
      </c>
      <c r="E168" s="256" t="s">
        <v>585</v>
      </c>
      <c r="F168" s="241"/>
      <c r="G168" s="241"/>
      <c r="H168" s="29">
        <f>H169</f>
        <v>0</v>
      </c>
      <c r="I168" s="29">
        <f t="shared" si="19"/>
        <v>0</v>
      </c>
      <c r="J168" s="29">
        <f t="shared" si="19"/>
        <v>0</v>
      </c>
      <c r="K168" s="284"/>
      <c r="L168" s="122"/>
    </row>
    <row r="169" spans="1:12" s="231" customFormat="1" ht="60" hidden="1" x14ac:dyDescent="0.2">
      <c r="A169" s="121" t="s">
        <v>346</v>
      </c>
      <c r="B169" s="238" t="s">
        <v>0</v>
      </c>
      <c r="C169" s="251" t="s">
        <v>460</v>
      </c>
      <c r="D169" s="251" t="s">
        <v>413</v>
      </c>
      <c r="E169" s="256" t="s">
        <v>585</v>
      </c>
      <c r="F169" s="241" t="s">
        <v>370</v>
      </c>
      <c r="G169" s="241"/>
      <c r="H169" s="29"/>
      <c r="I169" s="29"/>
      <c r="J169" s="29"/>
      <c r="K169" s="284"/>
      <c r="L169" s="122"/>
    </row>
    <row r="170" spans="1:12" s="231" customFormat="1" ht="15.75" x14ac:dyDescent="0.2">
      <c r="A170" s="272" t="s">
        <v>464</v>
      </c>
      <c r="B170" s="237" t="s">
        <v>0</v>
      </c>
      <c r="C170" s="252" t="s">
        <v>436</v>
      </c>
      <c r="D170" s="251"/>
      <c r="E170" s="251"/>
      <c r="F170" s="241"/>
      <c r="G170" s="241"/>
      <c r="H170" s="254">
        <f>H171+H176+H204</f>
        <v>2651249.52</v>
      </c>
      <c r="I170" s="254">
        <f>I171+I176+I204</f>
        <v>0</v>
      </c>
      <c r="J170" s="254">
        <f>J171+J176+J204</f>
        <v>0</v>
      </c>
      <c r="K170" s="393"/>
      <c r="L170" s="122"/>
    </row>
    <row r="171" spans="1:12" s="231" customFormat="1" ht="15.75" x14ac:dyDescent="0.2">
      <c r="A171" s="273" t="s">
        <v>465</v>
      </c>
      <c r="B171" s="237" t="s">
        <v>0</v>
      </c>
      <c r="C171" s="135" t="s">
        <v>436</v>
      </c>
      <c r="D171" s="135" t="s">
        <v>399</v>
      </c>
      <c r="E171" s="135"/>
      <c r="F171" s="236"/>
      <c r="G171" s="236"/>
      <c r="H171" s="254">
        <f t="shared" ref="H171:J174" si="20">H172</f>
        <v>2651249.52</v>
      </c>
      <c r="I171" s="254">
        <f t="shared" si="20"/>
        <v>0</v>
      </c>
      <c r="J171" s="254">
        <f t="shared" si="20"/>
        <v>0</v>
      </c>
      <c r="K171" s="393"/>
      <c r="L171" s="122"/>
    </row>
    <row r="172" spans="1:12" s="231" customFormat="1" ht="15.75" x14ac:dyDescent="0.2">
      <c r="A172" s="273" t="s">
        <v>402</v>
      </c>
      <c r="B172" s="237" t="s">
        <v>0</v>
      </c>
      <c r="C172" s="135" t="s">
        <v>436</v>
      </c>
      <c r="D172" s="135" t="s">
        <v>399</v>
      </c>
      <c r="E172" s="135" t="s">
        <v>403</v>
      </c>
      <c r="F172" s="236"/>
      <c r="G172" s="236"/>
      <c r="H172" s="254">
        <f>H173</f>
        <v>2651249.52</v>
      </c>
      <c r="I172" s="254">
        <f>I173</f>
        <v>0</v>
      </c>
      <c r="J172" s="254">
        <f t="shared" si="20"/>
        <v>0</v>
      </c>
      <c r="K172" s="393"/>
      <c r="L172" s="122"/>
    </row>
    <row r="173" spans="1:12" s="231" customFormat="1" x14ac:dyDescent="0.2">
      <c r="A173" s="121" t="s">
        <v>422</v>
      </c>
      <c r="B173" s="238" t="s">
        <v>0</v>
      </c>
      <c r="C173" s="136" t="s">
        <v>436</v>
      </c>
      <c r="D173" s="136" t="s">
        <v>399</v>
      </c>
      <c r="E173" s="136" t="s">
        <v>423</v>
      </c>
      <c r="F173" s="274"/>
      <c r="G173" s="274"/>
      <c r="H173" s="29">
        <f>H174</f>
        <v>2651249.52</v>
      </c>
      <c r="I173" s="29">
        <f>I174</f>
        <v>0</v>
      </c>
      <c r="J173" s="29">
        <f>J174</f>
        <v>0</v>
      </c>
      <c r="K173" s="284"/>
      <c r="L173" s="122"/>
    </row>
    <row r="174" spans="1:12" s="231" customFormat="1" ht="45" x14ac:dyDescent="0.2">
      <c r="A174" s="172" t="s">
        <v>721</v>
      </c>
      <c r="B174" s="238" t="s">
        <v>0</v>
      </c>
      <c r="C174" s="136" t="s">
        <v>436</v>
      </c>
      <c r="D174" s="136" t="s">
        <v>399</v>
      </c>
      <c r="E174" s="136" t="s">
        <v>722</v>
      </c>
      <c r="F174" s="239"/>
      <c r="G174" s="239"/>
      <c r="H174" s="29">
        <f t="shared" si="20"/>
        <v>2651249.52</v>
      </c>
      <c r="I174" s="29">
        <f t="shared" si="20"/>
        <v>0</v>
      </c>
      <c r="J174" s="29">
        <f t="shared" si="20"/>
        <v>0</v>
      </c>
      <c r="K174" s="284"/>
      <c r="L174" s="122"/>
    </row>
    <row r="175" spans="1:12" s="231" customFormat="1" x14ac:dyDescent="0.2">
      <c r="A175" s="220" t="s">
        <v>348</v>
      </c>
      <c r="B175" s="238" t="s">
        <v>0</v>
      </c>
      <c r="C175" s="136" t="s">
        <v>436</v>
      </c>
      <c r="D175" s="136" t="s">
        <v>399</v>
      </c>
      <c r="E175" s="136" t="s">
        <v>722</v>
      </c>
      <c r="F175" s="165" t="s">
        <v>375</v>
      </c>
      <c r="G175" s="241" t="s">
        <v>515</v>
      </c>
      <c r="H175" s="29">
        <f>2440555.32+210694.2</f>
        <v>2651249.52</v>
      </c>
      <c r="I175" s="29">
        <v>0</v>
      </c>
      <c r="J175" s="30">
        <v>0</v>
      </c>
      <c r="K175" s="285"/>
      <c r="L175" s="122">
        <v>210694.2</v>
      </c>
    </row>
    <row r="176" spans="1:12" s="231" customFormat="1" ht="15.75" hidden="1" x14ac:dyDescent="0.2">
      <c r="A176" s="275" t="s">
        <v>469</v>
      </c>
      <c r="B176" s="237" t="s">
        <v>0</v>
      </c>
      <c r="C176" s="252" t="s">
        <v>436</v>
      </c>
      <c r="D176" s="252" t="s">
        <v>413</v>
      </c>
      <c r="E176" s="252"/>
      <c r="F176" s="253"/>
      <c r="G176" s="253"/>
      <c r="H176" s="254">
        <f>H177+H186+H182</f>
        <v>0</v>
      </c>
      <c r="I176" s="254">
        <f>I177+I186+I182</f>
        <v>0</v>
      </c>
      <c r="J176" s="254">
        <f>J177+J186+J182</f>
        <v>0</v>
      </c>
      <c r="K176" s="393"/>
      <c r="L176" s="122"/>
    </row>
    <row r="177" spans="1:12" s="231" customFormat="1" ht="15.75" hidden="1" x14ac:dyDescent="0.25">
      <c r="A177" s="134" t="s">
        <v>342</v>
      </c>
      <c r="B177" s="237" t="s">
        <v>0</v>
      </c>
      <c r="C177" s="252" t="s">
        <v>436</v>
      </c>
      <c r="D177" s="252" t="s">
        <v>413</v>
      </c>
      <c r="E177" s="252" t="s">
        <v>343</v>
      </c>
      <c r="F177" s="253"/>
      <c r="G177" s="253"/>
      <c r="H177" s="254">
        <f t="shared" ref="H177:J178" si="21">H178</f>
        <v>0</v>
      </c>
      <c r="I177" s="254">
        <f t="shared" si="21"/>
        <v>0</v>
      </c>
      <c r="J177" s="254">
        <f t="shared" si="21"/>
        <v>0</v>
      </c>
      <c r="K177" s="393"/>
      <c r="L177" s="122"/>
    </row>
    <row r="178" spans="1:12" s="231" customFormat="1" ht="31.5" hidden="1" x14ac:dyDescent="0.2">
      <c r="A178" s="290" t="s">
        <v>350</v>
      </c>
      <c r="B178" s="237" t="s">
        <v>0</v>
      </c>
      <c r="C178" s="252" t="s">
        <v>436</v>
      </c>
      <c r="D178" s="252" t="s">
        <v>413</v>
      </c>
      <c r="E178" s="252" t="s">
        <v>351</v>
      </c>
      <c r="F178" s="253"/>
      <c r="G178" s="253"/>
      <c r="H178" s="254">
        <f t="shared" si="21"/>
        <v>0</v>
      </c>
      <c r="I178" s="254">
        <f t="shared" si="21"/>
        <v>0</v>
      </c>
      <c r="J178" s="254">
        <f t="shared" si="21"/>
        <v>0</v>
      </c>
      <c r="K178" s="393"/>
      <c r="L178" s="122"/>
    </row>
    <row r="179" spans="1:12" s="231" customFormat="1" ht="60" hidden="1" x14ac:dyDescent="0.2">
      <c r="A179" s="299" t="s">
        <v>586</v>
      </c>
      <c r="B179" s="238" t="s">
        <v>0</v>
      </c>
      <c r="C179" s="251" t="s">
        <v>436</v>
      </c>
      <c r="D179" s="251" t="s">
        <v>413</v>
      </c>
      <c r="E179" s="251" t="s">
        <v>587</v>
      </c>
      <c r="F179" s="241"/>
      <c r="G179" s="241"/>
      <c r="H179" s="29">
        <f>SUM(H180:H181)</f>
        <v>0</v>
      </c>
      <c r="I179" s="29">
        <f>SUM(I180:I181)</f>
        <v>0</v>
      </c>
      <c r="J179" s="29">
        <f>SUM(J180:J181)</f>
        <v>0</v>
      </c>
      <c r="K179" s="284"/>
      <c r="L179" s="122"/>
    </row>
    <row r="180" spans="1:12" s="231" customFormat="1" ht="30" hidden="1" x14ac:dyDescent="0.2">
      <c r="A180" s="121" t="s">
        <v>347</v>
      </c>
      <c r="B180" s="238" t="s">
        <v>0</v>
      </c>
      <c r="C180" s="251" t="s">
        <v>436</v>
      </c>
      <c r="D180" s="251" t="s">
        <v>413</v>
      </c>
      <c r="E180" s="251" t="s">
        <v>587</v>
      </c>
      <c r="F180" s="241" t="s">
        <v>373</v>
      </c>
      <c r="G180" s="241" t="s">
        <v>535</v>
      </c>
      <c r="H180" s="29"/>
      <c r="I180" s="29"/>
      <c r="J180" s="29"/>
      <c r="K180" s="284"/>
      <c r="L180" s="122"/>
    </row>
    <row r="181" spans="1:12" s="231" customFormat="1" hidden="1" x14ac:dyDescent="0.2">
      <c r="A181" s="220" t="s">
        <v>348</v>
      </c>
      <c r="B181" s="238" t="s">
        <v>0</v>
      </c>
      <c r="C181" s="251" t="s">
        <v>436</v>
      </c>
      <c r="D181" s="251" t="s">
        <v>413</v>
      </c>
      <c r="E181" s="251" t="s">
        <v>587</v>
      </c>
      <c r="F181" s="241" t="s">
        <v>375</v>
      </c>
      <c r="G181" s="241" t="s">
        <v>535</v>
      </c>
      <c r="H181" s="29"/>
      <c r="I181" s="29"/>
      <c r="J181" s="29"/>
      <c r="K181" s="284"/>
      <c r="L181" s="122"/>
    </row>
    <row r="182" spans="1:12" s="231" customFormat="1" ht="47.25" hidden="1" x14ac:dyDescent="0.2">
      <c r="A182" s="255" t="s">
        <v>376</v>
      </c>
      <c r="B182" s="237" t="s">
        <v>0</v>
      </c>
      <c r="C182" s="252" t="s">
        <v>436</v>
      </c>
      <c r="D182" s="252" t="s">
        <v>413</v>
      </c>
      <c r="E182" s="252" t="s">
        <v>377</v>
      </c>
      <c r="F182" s="253"/>
      <c r="G182" s="253"/>
      <c r="H182" s="254">
        <f>H183</f>
        <v>0</v>
      </c>
      <c r="I182" s="254">
        <f t="shared" ref="I182:J184" si="22">I183</f>
        <v>0</v>
      </c>
      <c r="J182" s="254">
        <f t="shared" si="22"/>
        <v>0</v>
      </c>
      <c r="K182" s="393"/>
      <c r="L182" s="122"/>
    </row>
    <row r="183" spans="1:12" s="231" customFormat="1" ht="31.5" hidden="1" x14ac:dyDescent="0.2">
      <c r="A183" s="255" t="s">
        <v>378</v>
      </c>
      <c r="B183" s="237" t="s">
        <v>0</v>
      </c>
      <c r="C183" s="252" t="s">
        <v>436</v>
      </c>
      <c r="D183" s="252" t="s">
        <v>413</v>
      </c>
      <c r="E183" s="252" t="s">
        <v>379</v>
      </c>
      <c r="F183" s="253"/>
      <c r="G183" s="253"/>
      <c r="H183" s="254">
        <f>H184</f>
        <v>0</v>
      </c>
      <c r="I183" s="254">
        <f t="shared" si="22"/>
        <v>0</v>
      </c>
      <c r="J183" s="254">
        <f t="shared" si="22"/>
        <v>0</v>
      </c>
      <c r="K183" s="393"/>
      <c r="L183" s="122"/>
    </row>
    <row r="184" spans="1:12" s="231" customFormat="1" ht="30" hidden="1" x14ac:dyDescent="0.2">
      <c r="A184" s="220" t="s">
        <v>588</v>
      </c>
      <c r="B184" s="238" t="s">
        <v>0</v>
      </c>
      <c r="C184" s="251" t="s">
        <v>436</v>
      </c>
      <c r="D184" s="251" t="s">
        <v>413</v>
      </c>
      <c r="E184" s="251" t="s">
        <v>589</v>
      </c>
      <c r="F184" s="241"/>
      <c r="G184" s="241"/>
      <c r="H184" s="29">
        <f>H185</f>
        <v>0</v>
      </c>
      <c r="I184" s="29">
        <f t="shared" si="22"/>
        <v>0</v>
      </c>
      <c r="J184" s="29">
        <f t="shared" si="22"/>
        <v>0</v>
      </c>
      <c r="K184" s="284"/>
      <c r="L184" s="122"/>
    </row>
    <row r="185" spans="1:12" s="231" customFormat="1" hidden="1" x14ac:dyDescent="0.2">
      <c r="A185" s="220" t="s">
        <v>348</v>
      </c>
      <c r="B185" s="238" t="s">
        <v>0</v>
      </c>
      <c r="C185" s="251" t="s">
        <v>436</v>
      </c>
      <c r="D185" s="251" t="s">
        <v>413</v>
      </c>
      <c r="E185" s="251" t="s">
        <v>589</v>
      </c>
      <c r="F185" s="241" t="s">
        <v>375</v>
      </c>
      <c r="G185" s="241" t="s">
        <v>535</v>
      </c>
      <c r="H185" s="29"/>
      <c r="I185" s="29"/>
      <c r="J185" s="29"/>
      <c r="K185" s="284"/>
      <c r="L185" s="122"/>
    </row>
    <row r="186" spans="1:12" s="231" customFormat="1" ht="15.75" hidden="1" x14ac:dyDescent="0.2">
      <c r="A186" s="273" t="s">
        <v>402</v>
      </c>
      <c r="B186" s="237" t="s">
        <v>0</v>
      </c>
      <c r="C186" s="252" t="s">
        <v>436</v>
      </c>
      <c r="D186" s="252" t="s">
        <v>413</v>
      </c>
      <c r="E186" s="135" t="s">
        <v>403</v>
      </c>
      <c r="F186" s="253"/>
      <c r="G186" s="253"/>
      <c r="H186" s="254">
        <f>H187</f>
        <v>0</v>
      </c>
      <c r="I186" s="254">
        <f>I187</f>
        <v>0</v>
      </c>
      <c r="J186" s="254">
        <f>J187</f>
        <v>0</v>
      </c>
      <c r="K186" s="393"/>
      <c r="L186" s="122"/>
    </row>
    <row r="187" spans="1:12" s="231" customFormat="1" ht="15.75" hidden="1" x14ac:dyDescent="0.25">
      <c r="A187" s="134" t="s">
        <v>422</v>
      </c>
      <c r="B187" s="237" t="s">
        <v>0</v>
      </c>
      <c r="C187" s="252" t="s">
        <v>436</v>
      </c>
      <c r="D187" s="252" t="s">
        <v>413</v>
      </c>
      <c r="E187" s="135" t="s">
        <v>423</v>
      </c>
      <c r="F187" s="253"/>
      <c r="G187" s="253"/>
      <c r="H187" s="254">
        <f>H188+H190+H192+H194+H196+H198+H200+H202</f>
        <v>0</v>
      </c>
      <c r="I187" s="254">
        <f>I188+I190+I192+I194+I196+I198+I200</f>
        <v>0</v>
      </c>
      <c r="J187" s="254">
        <f>J188+J190+J192+J194+J196+J198+J200</f>
        <v>0</v>
      </c>
      <c r="K187" s="393"/>
      <c r="L187" s="122"/>
    </row>
    <row r="188" spans="1:12" s="231" customFormat="1" ht="45" hidden="1" x14ac:dyDescent="0.2">
      <c r="A188" s="215" t="s">
        <v>590</v>
      </c>
      <c r="B188" s="238" t="s">
        <v>0</v>
      </c>
      <c r="C188" s="251" t="s">
        <v>436</v>
      </c>
      <c r="D188" s="251" t="s">
        <v>413</v>
      </c>
      <c r="E188" s="136" t="s">
        <v>591</v>
      </c>
      <c r="F188" s="253"/>
      <c r="G188" s="253"/>
      <c r="H188" s="29">
        <f>H189</f>
        <v>0</v>
      </c>
      <c r="I188" s="29">
        <f>I189</f>
        <v>0</v>
      </c>
      <c r="J188" s="29">
        <f>J189</f>
        <v>0</v>
      </c>
      <c r="K188" s="284"/>
      <c r="L188" s="122"/>
    </row>
    <row r="189" spans="1:12" s="231" customFormat="1" hidden="1" x14ac:dyDescent="0.2">
      <c r="A189" s="220" t="s">
        <v>348</v>
      </c>
      <c r="B189" s="238" t="s">
        <v>0</v>
      </c>
      <c r="C189" s="251" t="s">
        <v>436</v>
      </c>
      <c r="D189" s="251" t="s">
        <v>413</v>
      </c>
      <c r="E189" s="136" t="s">
        <v>591</v>
      </c>
      <c r="F189" s="241" t="s">
        <v>375</v>
      </c>
      <c r="G189" s="241" t="s">
        <v>535</v>
      </c>
      <c r="H189" s="29"/>
      <c r="I189" s="29"/>
      <c r="J189" s="29"/>
      <c r="K189" s="284"/>
      <c r="L189" s="122"/>
    </row>
    <row r="190" spans="1:12" s="231" customFormat="1" ht="60" hidden="1" x14ac:dyDescent="0.2">
      <c r="A190" s="220" t="s">
        <v>213</v>
      </c>
      <c r="B190" s="238" t="s">
        <v>0</v>
      </c>
      <c r="C190" s="251" t="s">
        <v>436</v>
      </c>
      <c r="D190" s="251" t="s">
        <v>413</v>
      </c>
      <c r="E190" s="251" t="s">
        <v>592</v>
      </c>
      <c r="F190" s="241"/>
      <c r="G190" s="241"/>
      <c r="H190" s="29">
        <f>H191</f>
        <v>0</v>
      </c>
      <c r="I190" s="29">
        <f>I191</f>
        <v>0</v>
      </c>
      <c r="J190" s="29">
        <f>J191</f>
        <v>0</v>
      </c>
      <c r="K190" s="284"/>
      <c r="L190" s="122"/>
    </row>
    <row r="191" spans="1:12" s="231" customFormat="1" ht="30" hidden="1" x14ac:dyDescent="0.2">
      <c r="A191" s="121" t="s">
        <v>384</v>
      </c>
      <c r="B191" s="238" t="s">
        <v>0</v>
      </c>
      <c r="C191" s="251" t="s">
        <v>436</v>
      </c>
      <c r="D191" s="251" t="s">
        <v>413</v>
      </c>
      <c r="E191" s="251" t="s">
        <v>592</v>
      </c>
      <c r="F191" s="241" t="s">
        <v>380</v>
      </c>
      <c r="G191" s="241" t="s">
        <v>535</v>
      </c>
      <c r="H191" s="29"/>
      <c r="I191" s="29"/>
      <c r="J191" s="29"/>
      <c r="K191" s="284"/>
      <c r="L191" s="122"/>
    </row>
    <row r="192" spans="1:12" s="231" customFormat="1" ht="60" hidden="1" x14ac:dyDescent="0.2">
      <c r="A192" s="297" t="s">
        <v>528</v>
      </c>
      <c r="B192" s="238" t="s">
        <v>0</v>
      </c>
      <c r="C192" s="251" t="s">
        <v>436</v>
      </c>
      <c r="D192" s="251" t="s">
        <v>413</v>
      </c>
      <c r="E192" s="249" t="s">
        <v>593</v>
      </c>
      <c r="F192" s="241"/>
      <c r="G192" s="241"/>
      <c r="H192" s="29">
        <f>H193</f>
        <v>0</v>
      </c>
      <c r="I192" s="29">
        <f>I193</f>
        <v>0</v>
      </c>
      <c r="J192" s="29">
        <f>J193</f>
        <v>0</v>
      </c>
      <c r="K192" s="284"/>
      <c r="L192" s="122"/>
    </row>
    <row r="193" spans="1:12" s="231" customFormat="1" hidden="1" x14ac:dyDescent="0.2">
      <c r="A193" s="220" t="s">
        <v>348</v>
      </c>
      <c r="B193" s="238" t="s">
        <v>0</v>
      </c>
      <c r="C193" s="251" t="s">
        <v>436</v>
      </c>
      <c r="D193" s="251" t="s">
        <v>413</v>
      </c>
      <c r="E193" s="249" t="s">
        <v>593</v>
      </c>
      <c r="F193" s="241" t="s">
        <v>375</v>
      </c>
      <c r="G193" s="241" t="s">
        <v>535</v>
      </c>
      <c r="H193" s="29"/>
      <c r="I193" s="29"/>
      <c r="J193" s="30"/>
      <c r="K193" s="285"/>
      <c r="L193" s="122"/>
    </row>
    <row r="194" spans="1:12" s="231" customFormat="1" ht="45" hidden="1" x14ac:dyDescent="0.2">
      <c r="A194" s="297" t="s">
        <v>529</v>
      </c>
      <c r="B194" s="238" t="s">
        <v>0</v>
      </c>
      <c r="C194" s="251" t="s">
        <v>436</v>
      </c>
      <c r="D194" s="251" t="s">
        <v>413</v>
      </c>
      <c r="E194" s="249" t="s">
        <v>594</v>
      </c>
      <c r="F194" s="241"/>
      <c r="G194" s="241"/>
      <c r="H194" s="29">
        <f>H195</f>
        <v>0</v>
      </c>
      <c r="I194" s="29">
        <f>I195</f>
        <v>0</v>
      </c>
      <c r="J194" s="29">
        <f>J195</f>
        <v>0</v>
      </c>
      <c r="K194" s="284"/>
      <c r="L194" s="122"/>
    </row>
    <row r="195" spans="1:12" s="231" customFormat="1" hidden="1" x14ac:dyDescent="0.2">
      <c r="A195" s="220" t="s">
        <v>348</v>
      </c>
      <c r="B195" s="238" t="s">
        <v>0</v>
      </c>
      <c r="C195" s="251" t="s">
        <v>436</v>
      </c>
      <c r="D195" s="251" t="s">
        <v>413</v>
      </c>
      <c r="E195" s="249" t="s">
        <v>594</v>
      </c>
      <c r="F195" s="241" t="s">
        <v>375</v>
      </c>
      <c r="G195" s="241" t="s">
        <v>535</v>
      </c>
      <c r="H195" s="29"/>
      <c r="I195" s="29"/>
      <c r="J195" s="29"/>
      <c r="K195" s="284"/>
      <c r="L195" s="122"/>
    </row>
    <row r="196" spans="1:12" s="231" customFormat="1" ht="60" hidden="1" x14ac:dyDescent="0.2">
      <c r="A196" s="220" t="s">
        <v>530</v>
      </c>
      <c r="B196" s="238" t="s">
        <v>0</v>
      </c>
      <c r="C196" s="251" t="s">
        <v>436</v>
      </c>
      <c r="D196" s="251" t="s">
        <v>413</v>
      </c>
      <c r="E196" s="249" t="s">
        <v>595</v>
      </c>
      <c r="F196" s="241"/>
      <c r="G196" s="241"/>
      <c r="H196" s="29">
        <f>H197</f>
        <v>0</v>
      </c>
      <c r="I196" s="29">
        <f>I197</f>
        <v>0</v>
      </c>
      <c r="J196" s="29">
        <f>J197</f>
        <v>0</v>
      </c>
      <c r="K196" s="284"/>
      <c r="L196" s="122"/>
    </row>
    <row r="197" spans="1:12" s="231" customFormat="1" hidden="1" x14ac:dyDescent="0.2">
      <c r="A197" s="220" t="s">
        <v>348</v>
      </c>
      <c r="B197" s="238" t="s">
        <v>0</v>
      </c>
      <c r="C197" s="251" t="s">
        <v>436</v>
      </c>
      <c r="D197" s="251" t="s">
        <v>413</v>
      </c>
      <c r="E197" s="249" t="s">
        <v>595</v>
      </c>
      <c r="F197" s="241" t="s">
        <v>375</v>
      </c>
      <c r="G197" s="241" t="s">
        <v>535</v>
      </c>
      <c r="H197" s="29"/>
      <c r="I197" s="29"/>
      <c r="J197" s="29"/>
      <c r="K197" s="284"/>
      <c r="L197" s="122"/>
    </row>
    <row r="198" spans="1:12" s="231" customFormat="1" ht="60" hidden="1" x14ac:dyDescent="0.2">
      <c r="A198" s="297" t="s">
        <v>596</v>
      </c>
      <c r="B198" s="238" t="s">
        <v>0</v>
      </c>
      <c r="C198" s="251" t="s">
        <v>436</v>
      </c>
      <c r="D198" s="251" t="s">
        <v>413</v>
      </c>
      <c r="E198" s="249" t="s">
        <v>597</v>
      </c>
      <c r="F198" s="241"/>
      <c r="G198" s="241"/>
      <c r="H198" s="29">
        <f>H199</f>
        <v>0</v>
      </c>
      <c r="I198" s="29">
        <f>I199</f>
        <v>0</v>
      </c>
      <c r="J198" s="29">
        <f>J199</f>
        <v>0</v>
      </c>
      <c r="K198" s="284"/>
      <c r="L198" s="122"/>
    </row>
    <row r="199" spans="1:12" s="231" customFormat="1" hidden="1" x14ac:dyDescent="0.2">
      <c r="A199" s="220" t="s">
        <v>348</v>
      </c>
      <c r="B199" s="238" t="s">
        <v>0</v>
      </c>
      <c r="C199" s="251" t="s">
        <v>436</v>
      </c>
      <c r="D199" s="251" t="s">
        <v>413</v>
      </c>
      <c r="E199" s="249" t="s">
        <v>597</v>
      </c>
      <c r="F199" s="241" t="s">
        <v>375</v>
      </c>
      <c r="G199" s="241" t="s">
        <v>535</v>
      </c>
      <c r="H199" s="29"/>
      <c r="I199" s="29"/>
      <c r="J199" s="30"/>
      <c r="K199" s="285"/>
      <c r="L199" s="122"/>
    </row>
    <row r="200" spans="1:12" s="231" customFormat="1" ht="45" hidden="1" x14ac:dyDescent="0.2">
      <c r="A200" s="220" t="s">
        <v>598</v>
      </c>
      <c r="B200" s="238" t="s">
        <v>0</v>
      </c>
      <c r="C200" s="251" t="s">
        <v>436</v>
      </c>
      <c r="D200" s="251" t="s">
        <v>413</v>
      </c>
      <c r="E200" s="249" t="s">
        <v>599</v>
      </c>
      <c r="F200" s="241"/>
      <c r="G200" s="241"/>
      <c r="H200" s="29">
        <f>H201</f>
        <v>0</v>
      </c>
      <c r="I200" s="29">
        <f>I201</f>
        <v>0</v>
      </c>
      <c r="J200" s="29">
        <f>J201</f>
        <v>0</v>
      </c>
      <c r="K200" s="284"/>
      <c r="L200" s="122"/>
    </row>
    <row r="201" spans="1:12" s="231" customFormat="1" hidden="1" x14ac:dyDescent="0.2">
      <c r="A201" s="220" t="s">
        <v>348</v>
      </c>
      <c r="B201" s="238" t="s">
        <v>0</v>
      </c>
      <c r="C201" s="251" t="s">
        <v>436</v>
      </c>
      <c r="D201" s="251" t="s">
        <v>413</v>
      </c>
      <c r="E201" s="249" t="s">
        <v>599</v>
      </c>
      <c r="F201" s="241" t="s">
        <v>375</v>
      </c>
      <c r="G201" s="241" t="s">
        <v>535</v>
      </c>
      <c r="H201" s="29"/>
      <c r="I201" s="29"/>
      <c r="J201" s="29"/>
      <c r="K201" s="284"/>
      <c r="L201" s="122"/>
    </row>
    <row r="202" spans="1:12" s="231" customFormat="1" ht="45" hidden="1" x14ac:dyDescent="0.2">
      <c r="A202" s="220" t="s">
        <v>600</v>
      </c>
      <c r="B202" s="238" t="s">
        <v>0</v>
      </c>
      <c r="C202" s="251" t="s">
        <v>436</v>
      </c>
      <c r="D202" s="251" t="s">
        <v>413</v>
      </c>
      <c r="E202" s="249" t="s">
        <v>601</v>
      </c>
      <c r="F202" s="241"/>
      <c r="G202" s="241"/>
      <c r="H202" s="29">
        <f>H203</f>
        <v>0</v>
      </c>
      <c r="I202" s="29">
        <f>I203</f>
        <v>0</v>
      </c>
      <c r="J202" s="29">
        <f>J203</f>
        <v>0</v>
      </c>
      <c r="K202" s="284"/>
      <c r="L202" s="122"/>
    </row>
    <row r="203" spans="1:12" s="270" customFormat="1" ht="30" hidden="1" x14ac:dyDescent="0.2">
      <c r="A203" s="121" t="s">
        <v>384</v>
      </c>
      <c r="B203" s="238" t="s">
        <v>0</v>
      </c>
      <c r="C203" s="251" t="s">
        <v>436</v>
      </c>
      <c r="D203" s="251" t="s">
        <v>413</v>
      </c>
      <c r="E203" s="249" t="s">
        <v>601</v>
      </c>
      <c r="F203" s="241" t="s">
        <v>380</v>
      </c>
      <c r="G203" s="241" t="s">
        <v>535</v>
      </c>
      <c r="H203" s="29"/>
      <c r="I203" s="29"/>
      <c r="J203" s="29"/>
      <c r="K203" s="284"/>
      <c r="L203" s="269"/>
    </row>
    <row r="204" spans="1:12" s="270" customFormat="1" ht="15.75" hidden="1" x14ac:dyDescent="0.2">
      <c r="A204" s="276" t="s">
        <v>470</v>
      </c>
      <c r="B204" s="237" t="s">
        <v>0</v>
      </c>
      <c r="C204" s="252" t="s">
        <v>436</v>
      </c>
      <c r="D204" s="252" t="s">
        <v>417</v>
      </c>
      <c r="E204" s="252"/>
      <c r="F204" s="253"/>
      <c r="G204" s="253"/>
      <c r="H204" s="254">
        <f t="shared" ref="H204:J205" si="23">H205</f>
        <v>0</v>
      </c>
      <c r="I204" s="254">
        <f t="shared" si="23"/>
        <v>0</v>
      </c>
      <c r="J204" s="254">
        <f t="shared" si="23"/>
        <v>0</v>
      </c>
      <c r="K204" s="393"/>
      <c r="L204" s="269"/>
    </row>
    <row r="205" spans="1:12" s="270" customFormat="1" ht="15.75" hidden="1" x14ac:dyDescent="0.25">
      <c r="A205" s="134" t="s">
        <v>402</v>
      </c>
      <c r="B205" s="237" t="s">
        <v>0</v>
      </c>
      <c r="C205" s="252" t="s">
        <v>436</v>
      </c>
      <c r="D205" s="252" t="s">
        <v>417</v>
      </c>
      <c r="E205" s="252" t="s">
        <v>403</v>
      </c>
      <c r="F205" s="253"/>
      <c r="G205" s="253"/>
      <c r="H205" s="254">
        <f t="shared" si="23"/>
        <v>0</v>
      </c>
      <c r="I205" s="254">
        <f t="shared" si="23"/>
        <v>0</v>
      </c>
      <c r="J205" s="254">
        <f t="shared" si="23"/>
        <v>0</v>
      </c>
      <c r="K205" s="393"/>
      <c r="L205" s="269"/>
    </row>
    <row r="206" spans="1:12" s="270" customFormat="1" ht="15.75" hidden="1" x14ac:dyDescent="0.25">
      <c r="A206" s="134" t="s">
        <v>422</v>
      </c>
      <c r="B206" s="237" t="s">
        <v>0</v>
      </c>
      <c r="C206" s="252" t="s">
        <v>436</v>
      </c>
      <c r="D206" s="252" t="s">
        <v>417</v>
      </c>
      <c r="E206" s="135" t="s">
        <v>423</v>
      </c>
      <c r="F206" s="253"/>
      <c r="G206" s="253"/>
      <c r="H206" s="254">
        <f>H207+H210+H213+H216</f>
        <v>0</v>
      </c>
      <c r="I206" s="254">
        <f>I207+I210+I213+I216</f>
        <v>0</v>
      </c>
      <c r="J206" s="254">
        <f>J207+J210+J213+J216</f>
        <v>0</v>
      </c>
      <c r="K206" s="393"/>
      <c r="L206" s="269"/>
    </row>
    <row r="207" spans="1:12" s="270" customFormat="1" ht="45" hidden="1" x14ac:dyDescent="0.2">
      <c r="A207" s="297" t="s">
        <v>602</v>
      </c>
      <c r="B207" s="238" t="s">
        <v>0</v>
      </c>
      <c r="C207" s="251" t="s">
        <v>436</v>
      </c>
      <c r="D207" s="251" t="s">
        <v>417</v>
      </c>
      <c r="E207" s="251" t="s">
        <v>603</v>
      </c>
      <c r="F207" s="241"/>
      <c r="G207" s="241"/>
      <c r="H207" s="29">
        <f>SUM(H208:H209)</f>
        <v>0</v>
      </c>
      <c r="I207" s="29">
        <f>SUM(I208:I209)</f>
        <v>0</v>
      </c>
      <c r="J207" s="29">
        <f>SUM(J208:J209)</f>
        <v>0</v>
      </c>
      <c r="K207" s="284"/>
      <c r="L207" s="269"/>
    </row>
    <row r="208" spans="1:12" s="270" customFormat="1" ht="60" hidden="1" x14ac:dyDescent="0.2">
      <c r="A208" s="121" t="s">
        <v>346</v>
      </c>
      <c r="B208" s="238" t="s">
        <v>0</v>
      </c>
      <c r="C208" s="251" t="s">
        <v>436</v>
      </c>
      <c r="D208" s="251" t="s">
        <v>417</v>
      </c>
      <c r="E208" s="251" t="s">
        <v>603</v>
      </c>
      <c r="F208" s="241" t="s">
        <v>370</v>
      </c>
      <c r="G208" s="241" t="s">
        <v>535</v>
      </c>
      <c r="H208" s="29"/>
      <c r="I208" s="29"/>
      <c r="J208" s="29"/>
      <c r="K208" s="284"/>
      <c r="L208" s="269"/>
    </row>
    <row r="209" spans="1:12" s="270" customFormat="1" ht="30" hidden="1" x14ac:dyDescent="0.2">
      <c r="A209" s="121" t="s">
        <v>347</v>
      </c>
      <c r="B209" s="238" t="s">
        <v>0</v>
      </c>
      <c r="C209" s="251" t="s">
        <v>436</v>
      </c>
      <c r="D209" s="251" t="s">
        <v>417</v>
      </c>
      <c r="E209" s="251" t="s">
        <v>603</v>
      </c>
      <c r="F209" s="241" t="s">
        <v>373</v>
      </c>
      <c r="G209" s="241" t="s">
        <v>535</v>
      </c>
      <c r="H209" s="29"/>
      <c r="I209" s="29"/>
      <c r="J209" s="29"/>
      <c r="K209" s="284"/>
      <c r="L209" s="269"/>
    </row>
    <row r="210" spans="1:12" s="270" customFormat="1" ht="30" hidden="1" x14ac:dyDescent="0.2">
      <c r="A210" s="215" t="s">
        <v>531</v>
      </c>
      <c r="B210" s="238" t="s">
        <v>0</v>
      </c>
      <c r="C210" s="251" t="s">
        <v>436</v>
      </c>
      <c r="D210" s="251" t="s">
        <v>417</v>
      </c>
      <c r="E210" s="251" t="s">
        <v>604</v>
      </c>
      <c r="F210" s="241"/>
      <c r="G210" s="241"/>
      <c r="H210" s="29">
        <f>SUM(H211:H212)</f>
        <v>0</v>
      </c>
      <c r="I210" s="29">
        <f>SUM(I211:I212)</f>
        <v>0</v>
      </c>
      <c r="J210" s="29">
        <f>SUM(J211:J212)</f>
        <v>0</v>
      </c>
      <c r="K210" s="284"/>
      <c r="L210" s="269"/>
    </row>
    <row r="211" spans="1:12" s="270" customFormat="1" ht="60" hidden="1" x14ac:dyDescent="0.2">
      <c r="A211" s="121" t="s">
        <v>346</v>
      </c>
      <c r="B211" s="238" t="s">
        <v>0</v>
      </c>
      <c r="C211" s="251" t="s">
        <v>436</v>
      </c>
      <c r="D211" s="251" t="s">
        <v>417</v>
      </c>
      <c r="E211" s="251" t="s">
        <v>604</v>
      </c>
      <c r="F211" s="241" t="s">
        <v>370</v>
      </c>
      <c r="G211" s="241" t="s">
        <v>535</v>
      </c>
      <c r="H211" s="29"/>
      <c r="I211" s="29"/>
      <c r="J211" s="29"/>
      <c r="K211" s="284"/>
      <c r="L211" s="269"/>
    </row>
    <row r="212" spans="1:12" s="270" customFormat="1" ht="30" hidden="1" x14ac:dyDescent="0.2">
      <c r="A212" s="121" t="s">
        <v>347</v>
      </c>
      <c r="B212" s="238" t="s">
        <v>0</v>
      </c>
      <c r="C212" s="251" t="s">
        <v>436</v>
      </c>
      <c r="D212" s="251" t="s">
        <v>417</v>
      </c>
      <c r="E212" s="251" t="s">
        <v>604</v>
      </c>
      <c r="F212" s="241" t="s">
        <v>373</v>
      </c>
      <c r="G212" s="241" t="s">
        <v>535</v>
      </c>
      <c r="H212" s="29"/>
      <c r="I212" s="29"/>
      <c r="J212" s="29"/>
      <c r="K212" s="284"/>
      <c r="L212" s="269"/>
    </row>
    <row r="213" spans="1:12" s="270" customFormat="1" ht="30" hidden="1" x14ac:dyDescent="0.2">
      <c r="A213" s="215" t="s">
        <v>605</v>
      </c>
      <c r="B213" s="238" t="s">
        <v>0</v>
      </c>
      <c r="C213" s="251" t="s">
        <v>436</v>
      </c>
      <c r="D213" s="251" t="s">
        <v>417</v>
      </c>
      <c r="E213" s="251" t="s">
        <v>606</v>
      </c>
      <c r="F213" s="241"/>
      <c r="G213" s="241"/>
      <c r="H213" s="29">
        <f>SUM(H214:H215)</f>
        <v>0</v>
      </c>
      <c r="I213" s="29">
        <f>SUM(I214:I215)</f>
        <v>0</v>
      </c>
      <c r="J213" s="29">
        <f>SUM(J214:J215)</f>
        <v>0</v>
      </c>
      <c r="K213" s="284"/>
      <c r="L213" s="269"/>
    </row>
    <row r="214" spans="1:12" s="270" customFormat="1" ht="60" hidden="1" x14ac:dyDescent="0.2">
      <c r="A214" s="121" t="s">
        <v>346</v>
      </c>
      <c r="B214" s="238" t="s">
        <v>0</v>
      </c>
      <c r="C214" s="251" t="s">
        <v>436</v>
      </c>
      <c r="D214" s="251" t="s">
        <v>417</v>
      </c>
      <c r="E214" s="251" t="s">
        <v>606</v>
      </c>
      <c r="F214" s="241" t="s">
        <v>370</v>
      </c>
      <c r="G214" s="241" t="s">
        <v>535</v>
      </c>
      <c r="H214" s="29"/>
      <c r="I214" s="29"/>
      <c r="J214" s="29"/>
      <c r="K214" s="284"/>
      <c r="L214" s="269"/>
    </row>
    <row r="215" spans="1:12" s="244" customFormat="1" ht="30.75" hidden="1" x14ac:dyDescent="0.25">
      <c r="A215" s="121" t="s">
        <v>347</v>
      </c>
      <c r="B215" s="238" t="s">
        <v>0</v>
      </c>
      <c r="C215" s="251" t="s">
        <v>436</v>
      </c>
      <c r="D215" s="251" t="s">
        <v>417</v>
      </c>
      <c r="E215" s="251" t="s">
        <v>606</v>
      </c>
      <c r="F215" s="241" t="s">
        <v>373</v>
      </c>
      <c r="G215" s="241" t="s">
        <v>535</v>
      </c>
      <c r="H215" s="29"/>
      <c r="I215" s="29"/>
      <c r="J215" s="29"/>
      <c r="K215" s="284"/>
      <c r="L215" s="243"/>
    </row>
    <row r="216" spans="1:12" s="231" customFormat="1" ht="45" hidden="1" x14ac:dyDescent="0.2">
      <c r="A216" s="215" t="s">
        <v>607</v>
      </c>
      <c r="B216" s="238" t="s">
        <v>0</v>
      </c>
      <c r="C216" s="251" t="s">
        <v>436</v>
      </c>
      <c r="D216" s="251" t="s">
        <v>417</v>
      </c>
      <c r="E216" s="251" t="s">
        <v>532</v>
      </c>
      <c r="F216" s="241"/>
      <c r="G216" s="241"/>
      <c r="H216" s="29">
        <f>SUM(H217:H218)</f>
        <v>0</v>
      </c>
      <c r="I216" s="29">
        <f>SUM(I217:I218)</f>
        <v>0</v>
      </c>
      <c r="J216" s="29">
        <f>SUM(J217:J218)</f>
        <v>0</v>
      </c>
      <c r="K216" s="284"/>
      <c r="L216" s="122"/>
    </row>
    <row r="217" spans="1:12" s="231" customFormat="1" ht="60" hidden="1" x14ac:dyDescent="0.2">
      <c r="A217" s="121" t="s">
        <v>346</v>
      </c>
      <c r="B217" s="238" t="s">
        <v>0</v>
      </c>
      <c r="C217" s="251" t="s">
        <v>436</v>
      </c>
      <c r="D217" s="251" t="s">
        <v>417</v>
      </c>
      <c r="E217" s="251" t="s">
        <v>532</v>
      </c>
      <c r="F217" s="241" t="s">
        <v>370</v>
      </c>
      <c r="G217" s="241" t="s">
        <v>535</v>
      </c>
      <c r="H217" s="29"/>
      <c r="I217" s="29"/>
      <c r="J217" s="29"/>
      <c r="K217" s="284"/>
      <c r="L217" s="122"/>
    </row>
    <row r="218" spans="1:12" s="231" customFormat="1" ht="30" hidden="1" x14ac:dyDescent="0.2">
      <c r="A218" s="121" t="s">
        <v>347</v>
      </c>
      <c r="B218" s="238" t="s">
        <v>0</v>
      </c>
      <c r="C218" s="251" t="s">
        <v>436</v>
      </c>
      <c r="D218" s="251" t="s">
        <v>417</v>
      </c>
      <c r="E218" s="251" t="s">
        <v>532</v>
      </c>
      <c r="F218" s="241" t="s">
        <v>373</v>
      </c>
      <c r="G218" s="241" t="s">
        <v>535</v>
      </c>
      <c r="H218" s="29"/>
      <c r="I218" s="29"/>
      <c r="J218" s="29"/>
      <c r="K218" s="284"/>
      <c r="L218" s="122"/>
    </row>
    <row r="219" spans="1:12" s="231" customFormat="1" ht="15.75" x14ac:dyDescent="0.25">
      <c r="A219" s="134" t="s">
        <v>471</v>
      </c>
      <c r="B219" s="237" t="s">
        <v>0</v>
      </c>
      <c r="C219" s="252" t="s">
        <v>421</v>
      </c>
      <c r="D219" s="252"/>
      <c r="E219" s="252"/>
      <c r="F219" s="253"/>
      <c r="G219" s="253"/>
      <c r="H219" s="254">
        <f>H220</f>
        <v>500000</v>
      </c>
      <c r="I219" s="254">
        <f>I220</f>
        <v>0</v>
      </c>
      <c r="J219" s="254">
        <f>J220</f>
        <v>0</v>
      </c>
      <c r="K219" s="393"/>
      <c r="L219" s="122"/>
    </row>
    <row r="220" spans="1:12" s="231" customFormat="1" ht="15.75" x14ac:dyDescent="0.25">
      <c r="A220" s="134" t="s">
        <v>472</v>
      </c>
      <c r="B220" s="237" t="s">
        <v>0</v>
      </c>
      <c r="C220" s="252" t="s">
        <v>421</v>
      </c>
      <c r="D220" s="252" t="s">
        <v>399</v>
      </c>
      <c r="E220" s="252"/>
      <c r="F220" s="253"/>
      <c r="G220" s="253"/>
      <c r="H220" s="254">
        <f>H225+H221</f>
        <v>500000</v>
      </c>
      <c r="I220" s="254">
        <f>I225+I221</f>
        <v>0</v>
      </c>
      <c r="J220" s="254">
        <f>J225+J221</f>
        <v>0</v>
      </c>
      <c r="K220" s="393"/>
      <c r="L220" s="122"/>
    </row>
    <row r="221" spans="1:12" s="231" customFormat="1" ht="31.5" hidden="1" x14ac:dyDescent="0.25">
      <c r="A221" s="134" t="s">
        <v>385</v>
      </c>
      <c r="B221" s="237" t="s">
        <v>0</v>
      </c>
      <c r="C221" s="252" t="s">
        <v>421</v>
      </c>
      <c r="D221" s="252" t="s">
        <v>399</v>
      </c>
      <c r="E221" s="252" t="s">
        <v>386</v>
      </c>
      <c r="F221" s="253"/>
      <c r="G221" s="253"/>
      <c r="H221" s="254">
        <f t="shared" ref="H221:J222" si="24">H222</f>
        <v>0</v>
      </c>
      <c r="I221" s="254">
        <f t="shared" si="24"/>
        <v>0</v>
      </c>
      <c r="J221" s="254">
        <f t="shared" si="24"/>
        <v>0</v>
      </c>
      <c r="K221" s="393"/>
      <c r="L221" s="122"/>
    </row>
    <row r="222" spans="1:12" s="231" customFormat="1" ht="15.75" hidden="1" x14ac:dyDescent="0.25">
      <c r="A222" s="134" t="s">
        <v>344</v>
      </c>
      <c r="B222" s="237" t="s">
        <v>0</v>
      </c>
      <c r="C222" s="252" t="s">
        <v>421</v>
      </c>
      <c r="D222" s="252" t="s">
        <v>399</v>
      </c>
      <c r="E222" s="252" t="s">
        <v>387</v>
      </c>
      <c r="F222" s="253"/>
      <c r="G222" s="253"/>
      <c r="H222" s="254">
        <f t="shared" si="24"/>
        <v>0</v>
      </c>
      <c r="I222" s="254">
        <f t="shared" si="24"/>
        <v>0</v>
      </c>
      <c r="J222" s="254">
        <f t="shared" si="24"/>
        <v>0</v>
      </c>
      <c r="K222" s="393"/>
      <c r="L222" s="122"/>
    </row>
    <row r="223" spans="1:12" s="231" customFormat="1" ht="30" hidden="1" x14ac:dyDescent="0.2">
      <c r="A223" s="121" t="s">
        <v>428</v>
      </c>
      <c r="B223" s="238" t="s">
        <v>0</v>
      </c>
      <c r="C223" s="251" t="s">
        <v>421</v>
      </c>
      <c r="D223" s="251" t="s">
        <v>399</v>
      </c>
      <c r="E223" s="251" t="s">
        <v>608</v>
      </c>
      <c r="F223" s="241"/>
      <c r="G223" s="241"/>
      <c r="H223" s="29">
        <f>H224</f>
        <v>0</v>
      </c>
      <c r="I223" s="29">
        <f>I1808</f>
        <v>0</v>
      </c>
      <c r="J223" s="29">
        <f>J1808</f>
        <v>0</v>
      </c>
      <c r="K223" s="284"/>
      <c r="L223" s="122"/>
    </row>
    <row r="224" spans="1:12" s="231" customFormat="1" ht="60" hidden="1" x14ac:dyDescent="0.2">
      <c r="A224" s="121" t="s">
        <v>346</v>
      </c>
      <c r="B224" s="238" t="s">
        <v>0</v>
      </c>
      <c r="C224" s="251" t="s">
        <v>421</v>
      </c>
      <c r="D224" s="251" t="s">
        <v>399</v>
      </c>
      <c r="E224" s="251" t="s">
        <v>608</v>
      </c>
      <c r="F224" s="241" t="s">
        <v>370</v>
      </c>
      <c r="G224" s="241" t="s">
        <v>535</v>
      </c>
      <c r="H224" s="29"/>
      <c r="I224" s="29"/>
      <c r="J224" s="29"/>
      <c r="K224" s="284"/>
      <c r="L224" s="122"/>
    </row>
    <row r="225" spans="1:14" s="231" customFormat="1" ht="15.75" x14ac:dyDescent="0.2">
      <c r="A225" s="273" t="s">
        <v>402</v>
      </c>
      <c r="B225" s="237" t="s">
        <v>0</v>
      </c>
      <c r="C225" s="252" t="s">
        <v>421</v>
      </c>
      <c r="D225" s="252" t="s">
        <v>399</v>
      </c>
      <c r="E225" s="135" t="s">
        <v>403</v>
      </c>
      <c r="F225" s="253"/>
      <c r="G225" s="253"/>
      <c r="H225" s="254">
        <f t="shared" ref="H225:J227" si="25">H226</f>
        <v>500000</v>
      </c>
      <c r="I225" s="254">
        <f t="shared" si="25"/>
        <v>0</v>
      </c>
      <c r="J225" s="254">
        <f t="shared" si="25"/>
        <v>0</v>
      </c>
      <c r="K225" s="393"/>
      <c r="L225" s="122"/>
    </row>
    <row r="226" spans="1:14" s="244" customFormat="1" ht="15.75" x14ac:dyDescent="0.25">
      <c r="A226" s="121" t="s">
        <v>422</v>
      </c>
      <c r="B226" s="238" t="s">
        <v>0</v>
      </c>
      <c r="C226" s="251" t="s">
        <v>421</v>
      </c>
      <c r="D226" s="251" t="s">
        <v>399</v>
      </c>
      <c r="E226" s="201" t="s">
        <v>423</v>
      </c>
      <c r="F226" s="253"/>
      <c r="G226" s="253"/>
      <c r="H226" s="29">
        <f t="shared" si="25"/>
        <v>500000</v>
      </c>
      <c r="I226" s="29">
        <f t="shared" si="25"/>
        <v>0</v>
      </c>
      <c r="J226" s="29">
        <f t="shared" si="25"/>
        <v>0</v>
      </c>
      <c r="K226" s="284"/>
      <c r="L226" s="243"/>
    </row>
    <row r="227" spans="1:14" s="244" customFormat="1" ht="15.75" x14ac:dyDescent="0.25">
      <c r="A227" s="277" t="s">
        <v>473</v>
      </c>
      <c r="B227" s="238" t="s">
        <v>0</v>
      </c>
      <c r="C227" s="251" t="s">
        <v>421</v>
      </c>
      <c r="D227" s="251" t="s">
        <v>399</v>
      </c>
      <c r="E227" s="247" t="s">
        <v>474</v>
      </c>
      <c r="F227" s="241"/>
      <c r="G227" s="241"/>
      <c r="H227" s="29">
        <f t="shared" si="25"/>
        <v>500000</v>
      </c>
      <c r="I227" s="29">
        <f t="shared" si="25"/>
        <v>0</v>
      </c>
      <c r="J227" s="29">
        <f t="shared" si="25"/>
        <v>0</v>
      </c>
      <c r="K227" s="284"/>
      <c r="L227" s="243"/>
    </row>
    <row r="228" spans="1:14" s="231" customFormat="1" ht="30" x14ac:dyDescent="0.2">
      <c r="A228" s="121" t="s">
        <v>347</v>
      </c>
      <c r="B228" s="238" t="s">
        <v>0</v>
      </c>
      <c r="C228" s="251" t="s">
        <v>421</v>
      </c>
      <c r="D228" s="251" t="s">
        <v>399</v>
      </c>
      <c r="E228" s="247" t="s">
        <v>474</v>
      </c>
      <c r="F228" s="241" t="s">
        <v>373</v>
      </c>
      <c r="G228" s="241" t="s">
        <v>515</v>
      </c>
      <c r="H228" s="29">
        <v>500000</v>
      </c>
      <c r="I228" s="29">
        <v>0</v>
      </c>
      <c r="J228" s="30">
        <v>0</v>
      </c>
      <c r="K228" s="285"/>
      <c r="L228" s="122"/>
    </row>
    <row r="229" spans="1:14" s="270" customFormat="1" ht="47.25" x14ac:dyDescent="0.2">
      <c r="A229" s="176" t="s">
        <v>475</v>
      </c>
      <c r="B229" s="278" t="s">
        <v>0</v>
      </c>
      <c r="C229" s="218" t="s">
        <v>476</v>
      </c>
      <c r="D229" s="218"/>
      <c r="E229" s="218"/>
      <c r="F229" s="219"/>
      <c r="G229" s="251"/>
      <c r="H229" s="29">
        <f>H230</f>
        <v>296760900</v>
      </c>
      <c r="I229" s="29">
        <f t="shared" ref="I229:J233" si="26">I230</f>
        <v>220284900</v>
      </c>
      <c r="J229" s="29">
        <f t="shared" si="26"/>
        <v>212358210</v>
      </c>
      <c r="K229" s="284"/>
      <c r="L229" s="269"/>
    </row>
    <row r="230" spans="1:14" s="270" customFormat="1" ht="47.25" x14ac:dyDescent="0.2">
      <c r="A230" s="179" t="s">
        <v>533</v>
      </c>
      <c r="B230" s="278" t="s">
        <v>0</v>
      </c>
      <c r="C230" s="218" t="s">
        <v>476</v>
      </c>
      <c r="D230" s="218" t="s">
        <v>399</v>
      </c>
      <c r="E230" s="218"/>
      <c r="F230" s="219"/>
      <c r="G230" s="251"/>
      <c r="H230" s="29">
        <f>H231</f>
        <v>296760900</v>
      </c>
      <c r="I230" s="29">
        <f t="shared" si="26"/>
        <v>220284900</v>
      </c>
      <c r="J230" s="29">
        <f t="shared" si="26"/>
        <v>212358210</v>
      </c>
      <c r="K230" s="284"/>
      <c r="L230" s="269"/>
    </row>
    <row r="231" spans="1:14" s="270" customFormat="1" ht="15.75" x14ac:dyDescent="0.25">
      <c r="A231" s="134" t="s">
        <v>402</v>
      </c>
      <c r="B231" s="278" t="s">
        <v>0</v>
      </c>
      <c r="C231" s="218" t="s">
        <v>476</v>
      </c>
      <c r="D231" s="218" t="s">
        <v>399</v>
      </c>
      <c r="E231" s="218" t="s">
        <v>403</v>
      </c>
      <c r="F231" s="219"/>
      <c r="G231" s="251"/>
      <c r="H231" s="29">
        <f>H232</f>
        <v>296760900</v>
      </c>
      <c r="I231" s="29">
        <f t="shared" si="26"/>
        <v>220284900</v>
      </c>
      <c r="J231" s="29">
        <f t="shared" si="26"/>
        <v>212358210</v>
      </c>
      <c r="K231" s="284"/>
      <c r="L231" s="269"/>
    </row>
    <row r="232" spans="1:14" s="270" customFormat="1" x14ac:dyDescent="0.2">
      <c r="A232" s="121" t="s">
        <v>478</v>
      </c>
      <c r="B232" s="279" t="s">
        <v>0</v>
      </c>
      <c r="C232" s="221" t="s">
        <v>476</v>
      </c>
      <c r="D232" s="221" t="s">
        <v>399</v>
      </c>
      <c r="E232" s="221" t="s">
        <v>479</v>
      </c>
      <c r="F232" s="222"/>
      <c r="G232" s="251"/>
      <c r="H232" s="29">
        <f>H233</f>
        <v>296760900</v>
      </c>
      <c r="I232" s="29">
        <f t="shared" si="26"/>
        <v>220284900</v>
      </c>
      <c r="J232" s="295">
        <f t="shared" si="26"/>
        <v>212358210</v>
      </c>
      <c r="K232" s="284"/>
      <c r="L232" s="269"/>
    </row>
    <row r="233" spans="1:14" s="270" customFormat="1" ht="45" x14ac:dyDescent="0.2">
      <c r="A233" s="280" t="s">
        <v>811</v>
      </c>
      <c r="B233" s="279" t="s">
        <v>0</v>
      </c>
      <c r="C233" s="221" t="s">
        <v>476</v>
      </c>
      <c r="D233" s="221" t="s">
        <v>399</v>
      </c>
      <c r="E233" s="221" t="s">
        <v>534</v>
      </c>
      <c r="F233" s="222"/>
      <c r="G233" s="251"/>
      <c r="H233" s="29">
        <f>H234</f>
        <v>296760900</v>
      </c>
      <c r="I233" s="399">
        <f t="shared" si="26"/>
        <v>220284900</v>
      </c>
      <c r="J233" s="29">
        <f t="shared" si="26"/>
        <v>212358210</v>
      </c>
      <c r="K233" s="284"/>
      <c r="L233" s="269"/>
    </row>
    <row r="234" spans="1:14" s="270" customFormat="1" x14ac:dyDescent="0.2">
      <c r="A234" s="220" t="s">
        <v>478</v>
      </c>
      <c r="B234" s="279" t="s">
        <v>0</v>
      </c>
      <c r="C234" s="221" t="s">
        <v>476</v>
      </c>
      <c r="D234" s="221" t="s">
        <v>399</v>
      </c>
      <c r="E234" s="221" t="s">
        <v>534</v>
      </c>
      <c r="F234" s="222" t="s">
        <v>482</v>
      </c>
      <c r="G234" s="251" t="s">
        <v>535</v>
      </c>
      <c r="H234" s="39">
        <v>296760900</v>
      </c>
      <c r="I234" s="39">
        <v>220284900</v>
      </c>
      <c r="J234" s="39">
        <v>212358210</v>
      </c>
      <c r="K234" s="395"/>
      <c r="L234" s="39">
        <v>296760900</v>
      </c>
      <c r="M234" s="39"/>
      <c r="N234" s="39"/>
    </row>
    <row r="235" spans="1:14" s="270" customFormat="1" x14ac:dyDescent="0.2">
      <c r="A235" s="281"/>
      <c r="B235" s="282"/>
      <c r="C235" s="248"/>
      <c r="D235" s="248"/>
      <c r="E235" s="283"/>
      <c r="F235" s="248"/>
      <c r="G235" s="248"/>
      <c r="H235" s="284"/>
      <c r="I235" s="284"/>
      <c r="J235" s="285"/>
      <c r="K235" s="285"/>
      <c r="L235" s="269"/>
    </row>
    <row r="236" spans="1:14" s="270" customFormat="1" x14ac:dyDescent="0.2">
      <c r="A236" s="281"/>
      <c r="B236" s="282"/>
      <c r="C236" s="248"/>
      <c r="D236" s="248"/>
      <c r="E236" s="283"/>
      <c r="F236" s="248"/>
      <c r="G236" s="248"/>
      <c r="H236" s="284"/>
      <c r="I236" s="284"/>
      <c r="J236" s="285"/>
      <c r="K236" s="285"/>
      <c r="L236" s="269"/>
    </row>
    <row r="237" spans="1:14" s="270" customFormat="1" x14ac:dyDescent="0.2">
      <c r="A237" s="281"/>
      <c r="B237" s="282"/>
      <c r="C237" s="248"/>
      <c r="D237" s="248"/>
      <c r="E237" s="283"/>
      <c r="F237" s="248"/>
      <c r="G237" s="248"/>
      <c r="H237" s="284"/>
      <c r="I237" s="284"/>
      <c r="J237" s="285"/>
      <c r="K237" s="285"/>
      <c r="L237" s="269"/>
    </row>
    <row r="239" spans="1:14" x14ac:dyDescent="0.25">
      <c r="A239" s="2" t="s">
        <v>536</v>
      </c>
    </row>
  </sheetData>
  <mergeCells count="1">
    <mergeCell ref="A10:J10"/>
  </mergeCells>
  <pageMargins left="0.70866141732283472" right="0.70866141732283472" top="0.74803149606299213" bottom="0.74803149606299213" header="0.31496062992125984" footer="0.31496062992125984"/>
  <pageSetup paperSize="9" scale="35" fitToHeight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4"/>
  <sheetViews>
    <sheetView zoomScaleNormal="100" workbookViewId="0">
      <selection activeCell="B6" sqref="B6"/>
    </sheetView>
  </sheetViews>
  <sheetFormatPr defaultRowHeight="15" x14ac:dyDescent="0.25"/>
  <cols>
    <col min="1" max="1" width="10.42578125" style="56" customWidth="1"/>
    <col min="2" max="2" width="67" style="56" customWidth="1"/>
    <col min="3" max="3" width="20.140625" style="301" customWidth="1"/>
    <col min="4" max="4" width="17.5703125" style="301" customWidth="1"/>
    <col min="5" max="5" width="17.28515625" style="301" bestFit="1" customWidth="1"/>
    <col min="6" max="6" width="16.7109375" customWidth="1"/>
    <col min="7" max="7" width="13.5703125" style="329" customWidth="1"/>
  </cols>
  <sheetData>
    <row r="2" spans="1:5" ht="18.75" x14ac:dyDescent="0.3">
      <c r="B2" s="88"/>
      <c r="C2" s="300" t="s">
        <v>504</v>
      </c>
    </row>
    <row r="3" spans="1:5" ht="18.75" x14ac:dyDescent="0.3">
      <c r="B3" s="88"/>
      <c r="C3" s="300" t="s">
        <v>394</v>
      </c>
    </row>
    <row r="4" spans="1:5" ht="18.75" x14ac:dyDescent="0.3">
      <c r="B4" s="88"/>
      <c r="C4" s="300" t="s">
        <v>37</v>
      </c>
    </row>
    <row r="5" spans="1:5" ht="18.75" x14ac:dyDescent="0.3">
      <c r="B5" s="88"/>
      <c r="C5" s="300" t="s">
        <v>38</v>
      </c>
    </row>
    <row r="6" spans="1:5" ht="18.75" x14ac:dyDescent="0.3">
      <c r="B6" s="88"/>
      <c r="C6" s="300" t="s">
        <v>39</v>
      </c>
    </row>
    <row r="7" spans="1:5" ht="18.75" x14ac:dyDescent="0.3">
      <c r="B7" s="88"/>
      <c r="C7" s="300" t="s">
        <v>869</v>
      </c>
    </row>
    <row r="8" spans="1:5" ht="18.75" x14ac:dyDescent="0.3">
      <c r="C8" s="300" t="s">
        <v>870</v>
      </c>
    </row>
    <row r="10" spans="1:5" ht="46.5" customHeight="1" x14ac:dyDescent="0.25">
      <c r="A10" s="414" t="s">
        <v>731</v>
      </c>
      <c r="B10" s="414"/>
      <c r="C10" s="414"/>
      <c r="D10" s="414"/>
      <c r="E10" s="414"/>
    </row>
    <row r="11" spans="1:5" x14ac:dyDescent="0.25">
      <c r="E11" s="302" t="s">
        <v>610</v>
      </c>
    </row>
    <row r="12" spans="1:5" ht="30" x14ac:dyDescent="0.25">
      <c r="A12" s="100" t="s">
        <v>611</v>
      </c>
      <c r="B12" s="100" t="s">
        <v>612</v>
      </c>
      <c r="C12" s="303" t="s">
        <v>42</v>
      </c>
      <c r="D12" s="303" t="s">
        <v>326</v>
      </c>
      <c r="E12" s="303" t="s">
        <v>729</v>
      </c>
    </row>
    <row r="13" spans="1:5" ht="31.5" x14ac:dyDescent="0.25">
      <c r="A13" s="304">
        <v>1</v>
      </c>
      <c r="B13" s="305" t="s">
        <v>613</v>
      </c>
      <c r="C13" s="407">
        <f>SUM(C14:C24)</f>
        <v>296760900</v>
      </c>
      <c r="D13" s="407">
        <v>220284900</v>
      </c>
      <c r="E13" s="407">
        <v>212358210</v>
      </c>
    </row>
    <row r="14" spans="1:5" ht="15.75" x14ac:dyDescent="0.25">
      <c r="A14" s="307" t="s">
        <v>614</v>
      </c>
      <c r="B14" s="308" t="s">
        <v>615</v>
      </c>
      <c r="C14" s="309">
        <v>50124210</v>
      </c>
      <c r="D14" s="310"/>
      <c r="E14" s="310"/>
    </row>
    <row r="15" spans="1:5" ht="15.75" x14ac:dyDescent="0.25">
      <c r="A15" s="307" t="s">
        <v>616</v>
      </c>
      <c r="B15" s="308" t="s">
        <v>617</v>
      </c>
      <c r="C15" s="309">
        <v>26857350</v>
      </c>
      <c r="D15" s="310"/>
      <c r="E15" s="310"/>
    </row>
    <row r="16" spans="1:5" ht="15.75" x14ac:dyDescent="0.25">
      <c r="A16" s="307" t="s">
        <v>618</v>
      </c>
      <c r="B16" s="308" t="s">
        <v>619</v>
      </c>
      <c r="C16" s="309">
        <v>33710590</v>
      </c>
      <c r="D16" s="310"/>
      <c r="E16" s="310"/>
    </row>
    <row r="17" spans="1:7" ht="15.75" x14ac:dyDescent="0.25">
      <c r="A17" s="307" t="s">
        <v>620</v>
      </c>
      <c r="B17" s="308" t="s">
        <v>621</v>
      </c>
      <c r="C17" s="309">
        <v>23069390</v>
      </c>
      <c r="D17" s="310"/>
      <c r="E17" s="310"/>
    </row>
    <row r="18" spans="1:7" ht="15.75" x14ac:dyDescent="0.25">
      <c r="A18" s="307" t="s">
        <v>622</v>
      </c>
      <c r="B18" s="308" t="s">
        <v>623</v>
      </c>
      <c r="C18" s="309">
        <v>23793860</v>
      </c>
      <c r="D18" s="310"/>
      <c r="E18" s="310"/>
    </row>
    <row r="19" spans="1:7" ht="15.75" x14ac:dyDescent="0.25">
      <c r="A19" s="307" t="s">
        <v>624</v>
      </c>
      <c r="B19" s="308" t="s">
        <v>625</v>
      </c>
      <c r="C19" s="309">
        <v>18940960</v>
      </c>
      <c r="D19" s="310"/>
      <c r="E19" s="310"/>
    </row>
    <row r="20" spans="1:7" ht="15.75" x14ac:dyDescent="0.25">
      <c r="A20" s="307" t="s">
        <v>626</v>
      </c>
      <c r="B20" s="308" t="s">
        <v>627</v>
      </c>
      <c r="C20" s="309">
        <v>35049880</v>
      </c>
      <c r="D20" s="310"/>
      <c r="E20" s="310"/>
    </row>
    <row r="21" spans="1:7" ht="15.75" x14ac:dyDescent="0.25">
      <c r="A21" s="307" t="s">
        <v>628</v>
      </c>
      <c r="B21" s="308" t="s">
        <v>629</v>
      </c>
      <c r="C21" s="309">
        <v>26345590</v>
      </c>
      <c r="D21" s="310"/>
      <c r="E21" s="310"/>
    </row>
    <row r="22" spans="1:7" ht="15.75" x14ac:dyDescent="0.25">
      <c r="A22" s="307" t="s">
        <v>630</v>
      </c>
      <c r="B22" s="308" t="s">
        <v>631</v>
      </c>
      <c r="C22" s="309">
        <v>25720320</v>
      </c>
      <c r="D22" s="310"/>
      <c r="E22" s="310"/>
    </row>
    <row r="23" spans="1:7" ht="15.75" x14ac:dyDescent="0.25">
      <c r="A23" s="307" t="s">
        <v>632</v>
      </c>
      <c r="B23" s="308" t="s">
        <v>633</v>
      </c>
      <c r="C23" s="309">
        <v>16569990</v>
      </c>
      <c r="D23" s="310"/>
      <c r="E23" s="310"/>
    </row>
    <row r="24" spans="1:7" ht="15.75" x14ac:dyDescent="0.25">
      <c r="A24" s="307" t="s">
        <v>634</v>
      </c>
      <c r="B24" s="308" t="s">
        <v>635</v>
      </c>
      <c r="C24" s="309">
        <v>16578760</v>
      </c>
      <c r="D24" s="310"/>
      <c r="E24" s="310"/>
    </row>
    <row r="25" spans="1:7" ht="78.75" x14ac:dyDescent="0.25">
      <c r="A25" s="311" t="s">
        <v>810</v>
      </c>
      <c r="B25" s="305" t="s">
        <v>638</v>
      </c>
      <c r="C25" s="312">
        <f>SUM(C26:C26)</f>
        <v>4916110</v>
      </c>
      <c r="D25" s="312">
        <f>SUM(D26:D26)</f>
        <v>0</v>
      </c>
      <c r="E25" s="312">
        <f>SUM(E26:E26)</f>
        <v>0</v>
      </c>
    </row>
    <row r="26" spans="1:7" ht="15.75" x14ac:dyDescent="0.25">
      <c r="A26" s="307" t="s">
        <v>636</v>
      </c>
      <c r="B26" s="308" t="s">
        <v>615</v>
      </c>
      <c r="C26" s="309">
        <v>4916110</v>
      </c>
      <c r="D26" s="309"/>
      <c r="E26" s="309"/>
    </row>
    <row r="27" spans="1:7" ht="47.25" x14ac:dyDescent="0.25">
      <c r="A27" s="304" t="s">
        <v>846</v>
      </c>
      <c r="B27" s="305" t="s">
        <v>640</v>
      </c>
      <c r="C27" s="306">
        <f>C28+C30</f>
        <v>349511490.73000002</v>
      </c>
      <c r="D27" s="306">
        <f>D28+D30</f>
        <v>0</v>
      </c>
      <c r="E27" s="306">
        <f>E28+E30</f>
        <v>0</v>
      </c>
    </row>
    <row r="28" spans="1:7" s="60" customFormat="1" ht="30.75" x14ac:dyDescent="0.25">
      <c r="A28" s="315" t="s">
        <v>847</v>
      </c>
      <c r="B28" s="308" t="s">
        <v>480</v>
      </c>
      <c r="C28" s="310">
        <f>C29</f>
        <v>210945000</v>
      </c>
      <c r="D28" s="310">
        <f>D29</f>
        <v>0</v>
      </c>
      <c r="E28" s="310">
        <f>E29</f>
        <v>0</v>
      </c>
      <c r="G28" s="400"/>
    </row>
    <row r="29" spans="1:7" ht="15.75" x14ac:dyDescent="0.25">
      <c r="A29" s="307" t="s">
        <v>848</v>
      </c>
      <c r="B29" s="308" t="s">
        <v>641</v>
      </c>
      <c r="C29" s="310">
        <f>'Приложение 4'!F217</f>
        <v>210945000</v>
      </c>
      <c r="D29" s="310">
        <f>'Приложение 4'!G217</f>
        <v>0</v>
      </c>
      <c r="E29" s="310">
        <f>'Приложение 4'!H217</f>
        <v>0</v>
      </c>
    </row>
    <row r="30" spans="1:7" ht="30.75" x14ac:dyDescent="0.25">
      <c r="A30" s="315" t="s">
        <v>849</v>
      </c>
      <c r="B30" s="308" t="s">
        <v>483</v>
      </c>
      <c r="C30" s="310">
        <f>SUM(C32:C42)</f>
        <v>138566490.73000002</v>
      </c>
      <c r="D30" s="310">
        <f>SUM(D32:D41)</f>
        <v>0</v>
      </c>
      <c r="E30" s="310">
        <f>SUM(E32:E41)</f>
        <v>0</v>
      </c>
    </row>
    <row r="31" spans="1:7" ht="15.75" x14ac:dyDescent="0.25">
      <c r="A31" s="315"/>
      <c r="B31" s="316"/>
      <c r="C31" s="310"/>
      <c r="D31" s="310"/>
      <c r="E31" s="310"/>
    </row>
    <row r="32" spans="1:7" ht="15.75" x14ac:dyDescent="0.25">
      <c r="A32" s="307" t="s">
        <v>850</v>
      </c>
      <c r="B32" s="317" t="s">
        <v>615</v>
      </c>
      <c r="C32" s="310">
        <f>127924770.73</f>
        <v>127924770.73</v>
      </c>
      <c r="D32" s="310"/>
      <c r="E32" s="310"/>
    </row>
    <row r="33" spans="1:7" ht="15.75" x14ac:dyDescent="0.25">
      <c r="A33" s="307" t="s">
        <v>851</v>
      </c>
      <c r="B33" s="316" t="s">
        <v>617</v>
      </c>
      <c r="C33" s="310">
        <v>10641720</v>
      </c>
      <c r="D33" s="310"/>
      <c r="E33" s="310"/>
    </row>
    <row r="34" spans="1:7" ht="15.75" hidden="1" x14ac:dyDescent="0.25">
      <c r="A34" s="307" t="s">
        <v>852</v>
      </c>
      <c r="B34" s="316" t="s">
        <v>619</v>
      </c>
      <c r="C34" s="310"/>
      <c r="D34" s="310"/>
      <c r="E34" s="310"/>
    </row>
    <row r="35" spans="1:7" ht="15.75" hidden="1" x14ac:dyDescent="0.25">
      <c r="A35" s="307" t="s">
        <v>853</v>
      </c>
      <c r="B35" s="308" t="s">
        <v>621</v>
      </c>
      <c r="C35" s="310"/>
      <c r="D35" s="310"/>
      <c r="E35" s="310"/>
    </row>
    <row r="36" spans="1:7" ht="15.75" hidden="1" x14ac:dyDescent="0.25">
      <c r="A36" s="307" t="s">
        <v>854</v>
      </c>
      <c r="B36" s="308" t="s">
        <v>623</v>
      </c>
      <c r="C36" s="310"/>
      <c r="D36" s="310"/>
      <c r="E36" s="310"/>
    </row>
    <row r="37" spans="1:7" ht="15.75" hidden="1" x14ac:dyDescent="0.25">
      <c r="A37" s="307" t="s">
        <v>855</v>
      </c>
      <c r="B37" s="308" t="s">
        <v>625</v>
      </c>
      <c r="C37" s="310"/>
      <c r="D37" s="310"/>
      <c r="E37" s="310"/>
    </row>
    <row r="38" spans="1:7" ht="15.75" hidden="1" x14ac:dyDescent="0.25">
      <c r="A38" s="307" t="s">
        <v>856</v>
      </c>
      <c r="B38" s="308" t="s">
        <v>627</v>
      </c>
      <c r="C38" s="310"/>
      <c r="D38" s="310"/>
      <c r="E38" s="310"/>
    </row>
    <row r="39" spans="1:7" ht="15.75" hidden="1" x14ac:dyDescent="0.25">
      <c r="A39" s="307" t="s">
        <v>857</v>
      </c>
      <c r="B39" s="308" t="s">
        <v>629</v>
      </c>
      <c r="C39" s="310"/>
      <c r="D39" s="310"/>
      <c r="E39" s="310"/>
    </row>
    <row r="40" spans="1:7" ht="15.75" hidden="1" x14ac:dyDescent="0.25">
      <c r="A40" s="307" t="s">
        <v>858</v>
      </c>
      <c r="B40" s="308" t="s">
        <v>631</v>
      </c>
      <c r="C40" s="310"/>
      <c r="D40" s="310"/>
      <c r="E40" s="310"/>
    </row>
    <row r="41" spans="1:7" ht="15.75" hidden="1" x14ac:dyDescent="0.25">
      <c r="A41" s="307" t="s">
        <v>859</v>
      </c>
      <c r="B41" s="308" t="s">
        <v>633</v>
      </c>
      <c r="C41" s="310"/>
      <c r="D41" s="310"/>
      <c r="E41" s="310"/>
    </row>
    <row r="42" spans="1:7" ht="15.75" hidden="1" x14ac:dyDescent="0.25">
      <c r="A42" s="307" t="s">
        <v>860</v>
      </c>
      <c r="B42" s="308" t="s">
        <v>635</v>
      </c>
      <c r="C42" s="310"/>
      <c r="D42" s="310"/>
      <c r="E42" s="310"/>
    </row>
    <row r="43" spans="1:7" s="320" customFormat="1" ht="15.75" x14ac:dyDescent="0.25">
      <c r="A43" s="318"/>
      <c r="B43" s="318" t="s">
        <v>341</v>
      </c>
      <c r="C43" s="319">
        <f>C13+C25+C27</f>
        <v>651188500.73000002</v>
      </c>
      <c r="D43" s="319">
        <f t="shared" ref="D43:E43" si="0">D13+D25+D27</f>
        <v>220284900</v>
      </c>
      <c r="E43" s="319">
        <f t="shared" si="0"/>
        <v>212358210</v>
      </c>
      <c r="G43" s="401"/>
    </row>
    <row r="44" spans="1:7" ht="15.75" x14ac:dyDescent="0.25">
      <c r="B44" s="317"/>
      <c r="C44" s="321"/>
      <c r="D44" s="321"/>
      <c r="E44" s="321"/>
    </row>
  </sheetData>
  <mergeCells count="1">
    <mergeCell ref="A10:E10"/>
  </mergeCells>
  <pageMargins left="0.70866141732283472" right="0.70866141732283472" top="0.74803149606299213" bottom="0.74803149606299213" header="0.31496062992125984" footer="0.31496062992125984"/>
  <pageSetup paperSize="9" scale="58" fitToHeight="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0"/>
  <sheetViews>
    <sheetView zoomScaleNormal="100" workbookViewId="0">
      <selection activeCell="C10" sqref="C10"/>
    </sheetView>
  </sheetViews>
  <sheetFormatPr defaultRowHeight="15" x14ac:dyDescent="0.25"/>
  <cols>
    <col min="1" max="1" width="65.85546875" style="56" customWidth="1"/>
    <col min="2" max="2" width="18.28515625" customWidth="1"/>
    <col min="3" max="3" width="18.42578125" bestFit="1" customWidth="1"/>
  </cols>
  <sheetData>
    <row r="2" spans="1:2" ht="18.75" x14ac:dyDescent="0.3">
      <c r="A2" s="317"/>
      <c r="B2" s="88" t="s">
        <v>506</v>
      </c>
    </row>
    <row r="3" spans="1:2" ht="18.75" x14ac:dyDescent="0.3">
      <c r="A3" s="317"/>
      <c r="B3" s="88" t="s">
        <v>394</v>
      </c>
    </row>
    <row r="4" spans="1:2" ht="18.75" x14ac:dyDescent="0.3">
      <c r="A4" s="317"/>
      <c r="B4" s="88" t="s">
        <v>37</v>
      </c>
    </row>
    <row r="5" spans="1:2" ht="18.75" x14ac:dyDescent="0.3">
      <c r="A5" s="317"/>
      <c r="B5" s="88" t="s">
        <v>38</v>
      </c>
    </row>
    <row r="6" spans="1:2" ht="18.75" x14ac:dyDescent="0.3">
      <c r="A6" s="317"/>
      <c r="B6" s="88" t="s">
        <v>39</v>
      </c>
    </row>
    <row r="7" spans="1:2" ht="18.75" x14ac:dyDescent="0.3">
      <c r="A7" s="317"/>
      <c r="B7" s="88" t="s">
        <v>868</v>
      </c>
    </row>
    <row r="8" spans="1:2" ht="18.75" x14ac:dyDescent="0.3">
      <c r="B8" s="88" t="s">
        <v>866</v>
      </c>
    </row>
    <row r="10" spans="1:2" ht="45.75" customHeight="1" x14ac:dyDescent="0.25">
      <c r="A10" s="414" t="s">
        <v>726</v>
      </c>
      <c r="B10" s="414"/>
    </row>
    <row r="12" spans="1:2" x14ac:dyDescent="0.25">
      <c r="B12" s="322" t="s">
        <v>642</v>
      </c>
    </row>
    <row r="13" spans="1:2" ht="15.75" x14ac:dyDescent="0.25">
      <c r="A13" s="323" t="s">
        <v>643</v>
      </c>
      <c r="B13" s="324" t="s">
        <v>644</v>
      </c>
    </row>
    <row r="14" spans="1:2" ht="15.75" x14ac:dyDescent="0.25">
      <c r="A14" s="325" t="s">
        <v>645</v>
      </c>
      <c r="B14" s="326"/>
    </row>
    <row r="15" spans="1:2" x14ac:dyDescent="0.25">
      <c r="A15" s="327" t="s">
        <v>646</v>
      </c>
      <c r="B15" s="328"/>
    </row>
    <row r="16" spans="1:2" x14ac:dyDescent="0.25">
      <c r="A16" s="327" t="s">
        <v>647</v>
      </c>
      <c r="B16" s="328"/>
    </row>
    <row r="17" spans="1:3" ht="31.5" x14ac:dyDescent="0.25">
      <c r="A17" s="325" t="s">
        <v>648</v>
      </c>
      <c r="B17" s="326">
        <f>B18+B19</f>
        <v>0</v>
      </c>
    </row>
    <row r="18" spans="1:3" ht="15.75" x14ac:dyDescent="0.25">
      <c r="A18" s="327" t="s">
        <v>646</v>
      </c>
      <c r="B18" s="309">
        <v>0</v>
      </c>
      <c r="C18" s="329"/>
    </row>
    <row r="19" spans="1:3" ht="15.75" x14ac:dyDescent="0.25">
      <c r="A19" s="327" t="s">
        <v>647</v>
      </c>
      <c r="B19" s="309"/>
    </row>
    <row r="20" spans="1:3" ht="15.75" x14ac:dyDescent="0.25">
      <c r="A20" s="325" t="s">
        <v>649</v>
      </c>
      <c r="B20" s="326">
        <f>B21+B22</f>
        <v>0</v>
      </c>
    </row>
    <row r="21" spans="1:3" ht="15.75" x14ac:dyDescent="0.25">
      <c r="A21" s="327" t="s">
        <v>646</v>
      </c>
      <c r="B21" s="310"/>
    </row>
    <row r="22" spans="1:3" x14ac:dyDescent="0.25">
      <c r="A22" s="327" t="s">
        <v>647</v>
      </c>
      <c r="B22" s="328"/>
    </row>
    <row r="23" spans="1:3" ht="31.5" x14ac:dyDescent="0.25">
      <c r="A23" s="305" t="s">
        <v>650</v>
      </c>
      <c r="B23" s="330">
        <f>B24</f>
        <v>0</v>
      </c>
    </row>
    <row r="24" spans="1:3" ht="15.75" x14ac:dyDescent="0.25">
      <c r="A24" s="308" t="s">
        <v>651</v>
      </c>
      <c r="B24" s="309"/>
    </row>
    <row r="26" spans="1:3" ht="49.5" customHeight="1" x14ac:dyDescent="0.25">
      <c r="A26" s="425" t="s">
        <v>727</v>
      </c>
      <c r="B26" s="425"/>
      <c r="C26" s="425"/>
    </row>
    <row r="27" spans="1:3" x14ac:dyDescent="0.25">
      <c r="B27" s="331"/>
      <c r="C27" s="322" t="s">
        <v>642</v>
      </c>
    </row>
    <row r="28" spans="1:3" ht="30.75" x14ac:dyDescent="0.25">
      <c r="A28" s="332" t="s">
        <v>652</v>
      </c>
      <c r="B28" s="333" t="s">
        <v>734</v>
      </c>
      <c r="C28" s="334" t="s">
        <v>661</v>
      </c>
    </row>
    <row r="29" spans="1:3" ht="15.75" x14ac:dyDescent="0.25">
      <c r="A29" s="314" t="s">
        <v>653</v>
      </c>
      <c r="B29" s="319">
        <f>SUM(B31:B35)</f>
        <v>0</v>
      </c>
      <c r="C29" s="319">
        <f>SUM(C31:C35)</f>
        <v>0</v>
      </c>
    </row>
    <row r="30" spans="1:3" ht="15.75" x14ac:dyDescent="0.25">
      <c r="A30" s="335" t="s">
        <v>654</v>
      </c>
      <c r="B30" s="310"/>
      <c r="C30" s="310"/>
    </row>
    <row r="31" spans="1:3" ht="15.75" x14ac:dyDescent="0.25">
      <c r="A31" s="335" t="s">
        <v>645</v>
      </c>
      <c r="B31" s="310"/>
      <c r="C31" s="310"/>
    </row>
    <row r="32" spans="1:3" ht="15.75" x14ac:dyDescent="0.25">
      <c r="A32" s="335" t="s">
        <v>649</v>
      </c>
      <c r="B32" s="310"/>
      <c r="C32" s="310"/>
    </row>
    <row r="33" spans="1:3" ht="30" x14ac:dyDescent="0.25">
      <c r="A33" s="335" t="s">
        <v>655</v>
      </c>
      <c r="B33" s="310"/>
      <c r="C33" s="310"/>
    </row>
    <row r="34" spans="1:3" ht="15.75" x14ac:dyDescent="0.25">
      <c r="A34" s="335" t="s">
        <v>656</v>
      </c>
      <c r="B34" s="310"/>
      <c r="C34" s="310"/>
    </row>
    <row r="35" spans="1:3" ht="15.75" x14ac:dyDescent="0.25">
      <c r="A35" s="335" t="s">
        <v>657</v>
      </c>
      <c r="B35" s="309"/>
      <c r="C35" s="310"/>
    </row>
    <row r="40" spans="1:3" x14ac:dyDescent="0.25">
      <c r="A40" s="336"/>
    </row>
  </sheetData>
  <mergeCells count="2">
    <mergeCell ref="A10:B10"/>
    <mergeCell ref="A26:C26"/>
  </mergeCells>
  <pageMargins left="0.70866141732283472" right="0.70866141732283472" top="0.74803149606299213" bottom="0.74803149606299213" header="0.31496062992125984" footer="0.31496062992125984"/>
  <pageSetup paperSize="9"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приложение_1 </vt:lpstr>
      <vt:lpstr>Приложение_2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'приложение_1 '!Область_печати</vt:lpstr>
      <vt:lpstr>Приложение_2!Область_печати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ТолмачеваС</dc:creator>
  <cp:lastModifiedBy>Седых Татьяна Михайловна</cp:lastModifiedBy>
  <cp:lastPrinted>2022-12-21T05:23:52Z</cp:lastPrinted>
  <dcterms:created xsi:type="dcterms:W3CDTF">2020-12-18T04:06:31Z</dcterms:created>
  <dcterms:modified xsi:type="dcterms:W3CDTF">2022-12-21T05:26:03Z</dcterms:modified>
</cp:coreProperties>
</file>